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ällningar" sheetId="1" state="visible" r:id="rId3"/>
    <sheet name="Resultatbudget" sheetId="2" state="visible" r:id="rId4"/>
    <sheet name="Likviditetsbudget" sheetId="3" state="visible" r:id="rId5"/>
    <sheet name="Kapitalbehov" sheetId="4" state="visible" r:id="rId6"/>
  </sheets>
  <definedNames>
    <definedName function="false" hidden="false" localSheetId="2" name="_xlnm.Print_Titles" vbProcedure="false">Likviditetsbudget!$4:$4</definedName>
    <definedName function="false" hidden="false" localSheetId="1" name="_xlnm.Print_Titles" vbProcedure="false">Resultatbudget!$4:$4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28" authorId="0">
      <text>
        <r>
          <rPr>
            <sz val="10"/>
            <rFont val="Arial"/>
            <family val="2"/>
          </rPr>
          <t xml:space="preserve">Ägarlön i aktiebolag räknas som lön och ska ligga här. Eget uttag i enskild firma är ingen kostnad och ska stå på noll.</t>
        </r>
      </text>
    </comment>
    <comment ref="A33" authorId="0">
      <text>
        <r>
          <rPr>
            <sz val="10"/>
            <rFont val="Arial"/>
            <family val="2"/>
          </rPr>
          <t xml:space="preserve">Inventarier skrivs normalt av på fem år. 72 000 kr delat på 60 månader ger 1 200 kr per månad.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6" authorId="0">
      <text>
        <r>
          <rPr>
            <sz val="10"/>
            <rFont val="Arial"/>
            <family val="2"/>
          </rPr>
          <t xml:space="preserve">Arbetsgivaravgiften för en månads löner betalas till Skatteverket månaden efter. Därför ligger den ett steg förskjuten mot resultatbudgeten.</t>
        </r>
      </text>
    </comment>
    <comment ref="A17" authorId="0">
      <text>
        <r>
          <rPr>
            <sz val="10"/>
            <rFont val="Arial"/>
            <family val="2"/>
          </rPr>
          <t xml:space="preserve">Utgående moms minus ingående moms, betald månaden efter redovisningsperioden. Är beloppet negativt får du tillbaka moms i stället. Redovisar du moms kvartalsvis eller årsvis behöver raden justeras.</t>
        </r>
      </text>
    </comment>
    <comment ref="A18" authorId="0">
      <text>
        <r>
          <rPr>
            <sz val="10"/>
            <rFont val="Arial"/>
            <family val="2"/>
          </rPr>
          <t xml:space="preserve">Ange beloppet du faktiskt betalar, alltså inklusive moms. Momsdelen lyfts av på rad 28.</t>
        </r>
      </text>
    </comment>
  </commentList>
</comments>
</file>

<file path=xl/sharedStrings.xml><?xml version="1.0" encoding="utf-8"?>
<sst xmlns="http://schemas.openxmlformats.org/spreadsheetml/2006/main" count="147" uniqueCount="131">
  <si>
    <t xml:space="preserve">Budgetmall för affärsplanen</t>
  </si>
  <si>
    <t xml:space="preserve">Resultatbudget, likviditetsbudget och kapitalbehov för år 1. Alla belopp i kronor.</t>
  </si>
  <si>
    <t xml:space="preserve">SÅ ANVÄNDER DU MALLEN</t>
  </si>
  <si>
    <t xml:space="preserve">Blå siffror</t>
  </si>
  <si>
    <t xml:space="preserve">fyller du i själv. Det är de enda cellerna du behöver röra.</t>
  </si>
  <si>
    <t xml:space="preserve">Svarta siffror</t>
  </si>
  <si>
    <t xml:space="preserve">räknas ut automatiskt. Skriv inte över dem.</t>
  </si>
  <si>
    <t xml:space="preserve">Gröna siffror</t>
  </si>
  <si>
    <t xml:space="preserve">hämtas från ett annat blad i samma fil.</t>
  </si>
  <si>
    <t xml:space="preserve">Gul markering</t>
  </si>
  <si>
    <t xml:space="preserve">är antaganden som styr hela modellen. Kontrollera dem först.</t>
  </si>
  <si>
    <t xml:space="preserve">Siffrorna i mallen är ett exempel: ett litet tjänsteföretag med en anställd. Skriv över dem med dina egna.</t>
  </si>
  <si>
    <t xml:space="preserve">ANTAGANDEN</t>
  </si>
  <si>
    <t xml:space="preserve">Momssats, försäljning</t>
  </si>
  <si>
    <t xml:space="preserve">Normalsats 25 %. Sänk till 0,12 eller 0,06 om din verksamhet har lägre sats.</t>
  </si>
  <si>
    <t xml:space="preserve">Momssats, inköp och investeringar</t>
  </si>
  <si>
    <t xml:space="preserve">Normalsats 25 %.</t>
  </si>
  <si>
    <t xml:space="preserve">Arbetsgivaravgift</t>
  </si>
  <si>
    <t xml:space="preserve">Full avgift 31,42 % (2025). Lägre avgift kan gälla för vissa åldersgrupper.</t>
  </si>
  <si>
    <t xml:space="preserve">Semesterersättning</t>
  </si>
  <si>
    <t xml:space="preserve">12 % av bruttolönen enligt semesterlagen. Kollektivavtal kan ge högre.</t>
  </si>
  <si>
    <t xml:space="preserve">Andel kundfakturor betalda samma månad</t>
  </si>
  <si>
    <t xml:space="preserve">Resten betalas månaden efter. Sätt 1,00 om du får betalt kontant.</t>
  </si>
  <si>
    <t xml:space="preserve">Andel leverantörsfakturor betalda samma månad</t>
  </si>
  <si>
    <t xml:space="preserve">Resten betalas månaden efter.</t>
  </si>
  <si>
    <t xml:space="preserve">Kassa vid start</t>
  </si>
  <si>
    <t xml:space="preserve">Pengar på företagskontot innan månad 1 börjar.</t>
  </si>
  <si>
    <t xml:space="preserve">Andel kundfakturor betalda månaden efter</t>
  </si>
  <si>
    <t xml:space="preserve">Andel leverantörsfakturor betalda månaden efter</t>
  </si>
  <si>
    <t xml:space="preserve">Källa för arbetsgivaravgift och semesterersättning: Skatteverket respektive semesterlagen. Kontrollera aktuella nivåer för ditt år och ditt kollektivavtal.</t>
  </si>
  <si>
    <t xml:space="preserve">Resultatbudget år 1</t>
  </si>
  <si>
    <t xml:space="preserve">Visar om affären går ihop över året. Fakturerat belopp, inte betalt. Alla belopp i kronor och exklusive moms.</t>
  </si>
  <si>
    <t xml:space="preserve">Post</t>
  </si>
  <si>
    <t xml:space="preserve">Jan</t>
  </si>
  <si>
    <t xml:space="preserve">Feb</t>
  </si>
  <si>
    <t xml:space="preserve">Mar</t>
  </si>
  <si>
    <t xml:space="preserve">Apr</t>
  </si>
  <si>
    <t xml:space="preserve">Maj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</si>
  <si>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</si>
  <si>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</si>
  <si>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</si>
  <si>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</si>
  <si>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</si>
  <si>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</si>
  <si>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Dec</t>
  </si>
  <si>
    <t xml:space="preserve">Summa år 1</t>
  </si>
  <si>
    <t xml:space="preserve">INTÄKTER</t>
  </si>
  <si>
    <t xml:space="preserve">Försäljning tjänster</t>
  </si>
  <si>
    <t xml:space="preserve">Försäljning varor</t>
  </si>
  <si>
    <t xml:space="preserve">Övriga intäkter</t>
  </si>
  <si>
    <t xml:space="preserve">Summa intäkter</t>
  </si>
  <si>
    <t xml:space="preserve">RÖRLIGA KOSTNADER</t>
  </si>
  <si>
    <t xml:space="preserve">Varuinköp och material</t>
  </si>
  <si>
    <t xml:space="preserve">Underleverantörer</t>
  </si>
  <si>
    <t xml:space="preserve">Frakt och emballage</t>
  </si>
  <si>
    <t xml:space="preserve">Summa rörliga kostnader</t>
  </si>
  <si>
    <t xml:space="preserve">Bruttoresultat</t>
  </si>
  <si>
    <t xml:space="preserve">FASTA KOSTNADER</t>
  </si>
  <si>
    <t xml:space="preserve">Lokal och el</t>
  </si>
  <si>
    <t xml:space="preserve">Försäkringar</t>
  </si>
  <si>
    <t xml:space="preserve">Marknadsföring</t>
  </si>
  <si>
    <t xml:space="preserve">Telefoni, internet och IT</t>
  </si>
  <si>
    <t xml:space="preserve">Bokföring och revision</t>
  </si>
  <si>
    <t xml:space="preserve">Övriga fasta kostnader</t>
  </si>
  <si>
    <t xml:space="preserve">Summa fasta kostnader</t>
  </si>
  <si>
    <t xml:space="preserve">PERSONAL</t>
  </si>
  <si>
    <t xml:space="preserve">Bruttolöner</t>
  </si>
  <si>
    <t xml:space="preserve">Arbetsgivaravgifter</t>
  </si>
  <si>
    <t xml:space="preserve">Summa personalkostnader</t>
  </si>
  <si>
    <t xml:space="preserve">Avskrivningar</t>
  </si>
  <si>
    <t xml:space="preserve">Rörelseresultat</t>
  </si>
  <si>
    <t xml:space="preserve">Räntekostnader</t>
  </si>
  <si>
    <t xml:space="preserve">Resultat före skatt</t>
  </si>
  <si>
    <t xml:space="preserve">Resultatbudgeten svarar på om affären går ihop. Den säger ingenting om när pengarna finns på kontot – det gör likviditetsbudgeten.</t>
  </si>
  <si>
    <t xml:space="preserve">Likviditetsbudget år 1</t>
  </si>
  <si>
    <t xml:space="preserve">Visar när pengarna faktiskt rör sig. Här ingår moms, eftersom momsen passerar företagskontot. Alla belopp i kronor.</t>
  </si>
  <si>
    <t xml:space="preserve">Ingående kassa</t>
  </si>
  <si>
    <t xml:space="preserve">INBETALNINGAR</t>
  </si>
  <si>
    <t xml:space="preserve">Från kundfakturor inkl. moms</t>
  </si>
  <si>
    <t xml:space="preserve">Eget kapital, tillskott</t>
  </si>
  <si>
    <t xml:space="preserve">Nya lån</t>
  </si>
  <si>
    <t xml:space="preserve">Summa inbetalningar</t>
  </si>
  <si>
    <t xml:space="preserve">UTBETALNINGAR</t>
  </si>
  <si>
    <t xml:space="preserve">Till leverantörer inkl. moms</t>
  </si>
  <si>
    <t xml:space="preserve">Löner och semesterersättning</t>
  </si>
  <si>
    <t xml:space="preserve">Moms till Skatteverket</t>
  </si>
  <si>
    <t xml:space="preserve">Investeringar inkl. moms</t>
  </si>
  <si>
    <t xml:space="preserve">Amortering av lån</t>
  </si>
  <si>
    <t xml:space="preserve">Räntor</t>
  </si>
  <si>
    <t xml:space="preserve">Summa utbetalningar</t>
  </si>
  <si>
    <t xml:space="preserve">Periodens kassaflöde</t>
  </si>
  <si>
    <t xml:space="preserve">Utgående kassa</t>
  </si>
  <si>
    <t xml:space="preserve">MOMSREDOVISNING</t>
  </si>
  <si>
    <t xml:space="preserve">Utgående moms på försäljning</t>
  </si>
  <si>
    <t xml:space="preserve">Ingående moms på inköp och investeringar</t>
  </si>
  <si>
    <t xml:space="preserve">Moms att betala (+) eller få tillbaka (–)</t>
  </si>
  <si>
    <t xml:space="preserve">Titta på raden Utgående kassa. Blir den negativ någon månad räcker inte pengarna, även om resultatbudgeten visar vinst. Det är den vanligaste orsaken till att ett lönsamt företag hamnar i kris.</t>
  </si>
  <si>
    <t xml:space="preserve">Kapitalbehov vid start</t>
  </si>
  <si>
    <t xml:space="preserve">Vad du behöver ha innan intäkterna bär kostnaderna. Alla belopp i kronor inklusive moms.</t>
  </si>
  <si>
    <t xml:space="preserve">INVESTERINGAR</t>
  </si>
  <si>
    <t xml:space="preserve">Inventarier och möbler</t>
  </si>
  <si>
    <t xml:space="preserve">Datorer och utrustning</t>
  </si>
  <si>
    <t xml:space="preserve">Ombyggnad av lokal</t>
  </si>
  <si>
    <t xml:space="preserve">Fordon</t>
  </si>
  <si>
    <t xml:space="preserve">Övriga investeringar</t>
  </si>
  <si>
    <t xml:space="preserve">Summa investeringar</t>
  </si>
  <si>
    <t xml:space="preserve">KOSTNADER INNAN FÖRSTA INTÄKTEN</t>
  </si>
  <si>
    <t xml:space="preserve">Registrering och tillstånd</t>
  </si>
  <si>
    <t xml:space="preserve">Bolagsverkets avgift för aktiebolag eller enskild firma.</t>
  </si>
  <si>
    <t xml:space="preserve">Varulager vid start</t>
  </si>
  <si>
    <t xml:space="preserve">Marknadsföring inför start</t>
  </si>
  <si>
    <t xml:space="preserve">Deposition för lokal</t>
  </si>
  <si>
    <t xml:space="preserve">Övrigt</t>
  </si>
  <si>
    <t xml:space="preserve">Summa startkostnader</t>
  </si>
  <si>
    <t xml:space="preserve">RÖRELSEKAPITAL</t>
  </si>
  <si>
    <t xml:space="preserve">Största underskott i likviditetsbudgeten</t>
  </si>
  <si>
    <t xml:space="preserve">Hämtas automatiskt från likviditetsbudgeten. Noll betyder att kassan aldrig går under noll.</t>
  </si>
  <si>
    <t xml:space="preserve">Buffert utöver detta</t>
  </si>
  <si>
    <t xml:space="preserve">En reserv för det som alltid kostar mer än planerat.</t>
  </si>
  <si>
    <t xml:space="preserve">Summa rörelsekapital</t>
  </si>
  <si>
    <t xml:space="preserve">TOTALT KAPITALBEHOV</t>
  </si>
  <si>
    <t xml:space="preserve">FINANSIERING</t>
  </si>
  <si>
    <t xml:space="preserve">Eget kapital</t>
  </si>
  <si>
    <t xml:space="preserve">Banklån eller lån från Almi</t>
  </si>
  <si>
    <t xml:space="preserve">Lån från närstående</t>
  </si>
  <si>
    <t xml:space="preserve">Bidrag eller stöd</t>
  </si>
  <si>
    <t xml:space="preserve">Övrig finansiering</t>
  </si>
  <si>
    <t xml:space="preserve">Summa finansiering</t>
  </si>
  <si>
    <t xml:space="preserve">Överskott (+) eller underskott (–)</t>
  </si>
  <si>
    <t xml:space="preserve">Är siffran negativ saknas det pengar. Sänk investeringarna, skjut upp något, eller ta in mer kapital.</t>
  </si>
  <si>
    <t xml:space="preserve">Investeringsbeloppen här anges inklusive moms, eftersom det är summan du behöver ha på kontot. I likviditetsbudgeten lyfts momsdelen av igen på raden för ingående moms.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</si>
</sst>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#,##0;\-#,##0;\–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0"/>
      <color rgb="FF767171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i val="true"/>
      <sz val="9"/>
      <color rgb="FF767171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2"/>
    </font>
    <font>
      <sz val="10"/>
      <color rgb="FF008000"/>
      <name val="Arial"/>
      <family val="0"/>
      <charset val="1"/>
    </font>
    <font>
      <b val="true"/>
      <sz val="11"/>
      <color rgb="FF1F386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D6"/>
        <bgColor rgb="FFF2F4F7"/>
      </patternFill>
    </fill>
    <fill>
      <patternFill patternType="solid">
        <fgColor rgb="FF1F3864"/>
        <bgColor rgb="FF333333"/>
      </patternFill>
    </fill>
    <fill>
      <patternFill patternType="solid">
        <fgColor rgb="FFF2F4F7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>
        <color rgb="FFD0D5DD"/>
      </top>
      <bottom/>
      <diagonal/>
    </border>
    <border diagonalUp="false" diagonalDown="false">
      <left/>
      <right/>
      <top style="thin">
        <color rgb="FF1F3864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67171"/>
      <rgbColor rgb="FF9999FF"/>
      <rgbColor rgb="FF993366"/>
      <rgbColor rgb="FFFFF9D6"/>
      <rgbColor rgb="FFF2F4F7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6"/>
    <col collapsed="false" customWidth="true" hidden="false" outlineLevel="0" max="3" min="3" style="1" width="62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5" t="s">
        <v>3</v>
      </c>
      <c r="C5" s="6" t="s">
        <v>4</v>
      </c>
    </row>
    <row r="6" customFormat="false" ht="15" hidden="false" customHeight="true" outlineLevel="0" collapsed="false">
      <c r="A6" s="7" t="s">
        <v>5</v>
      </c>
      <c r="C6" s="6" t="s">
        <v>6</v>
      </c>
    </row>
    <row r="7" customFormat="false" ht="15" hidden="false" customHeight="true" outlineLevel="0" collapsed="false">
      <c r="A7" s="8" t="s">
        <v>7</v>
      </c>
      <c r="C7" s="6" t="s">
        <v>8</v>
      </c>
    </row>
    <row r="8" customFormat="false" ht="15" hidden="false" customHeight="true" outlineLevel="0" collapsed="false">
      <c r="A8" s="7" t="s">
        <v>9</v>
      </c>
      <c r="C8" s="6" t="s">
        <v>10</v>
      </c>
    </row>
    <row r="10" customFormat="false" ht="15" hidden="false" customHeight="true" outlineLevel="0" collapsed="false">
      <c r="A10" s="9" t="s">
        <v>11</v>
      </c>
    </row>
    <row r="12" customFormat="false" ht="15" hidden="false" customHeight="true" outlineLevel="0" collapsed="false">
      <c r="A12" s="4" t="s">
        <v>12</v>
      </c>
    </row>
    <row r="13" customFormat="false" ht="15" hidden="false" customHeight="true" outlineLevel="0" collapsed="false">
      <c r="A13" s="7" t="s">
        <v>13</v>
      </c>
      <c r="B13" s="10" t="n">
        <v>0.25</v>
      </c>
      <c r="C13" s="9" t="s">
        <v>14</v>
      </c>
    </row>
    <row r="14" customFormat="false" ht="15" hidden="false" customHeight="true" outlineLevel="0" collapsed="false">
      <c r="A14" s="7" t="s">
        <v>15</v>
      </c>
      <c r="B14" s="10" t="n">
        <v>0.25</v>
      </c>
      <c r="C14" s="9" t="s">
        <v>16</v>
      </c>
    </row>
    <row r="15" customFormat="false" ht="15" hidden="false" customHeight="true" outlineLevel="0" collapsed="false">
      <c r="A15" s="7" t="s">
        <v>17</v>
      </c>
      <c r="B15" s="10" t="n">
        <v>0.3142</v>
      </c>
      <c r="C15" s="9" t="s">
        <v>18</v>
      </c>
    </row>
    <row r="16" customFormat="false" ht="15" hidden="false" customHeight="true" outlineLevel="0" collapsed="false">
      <c r="A16" s="7" t="s">
        <v>19</v>
      </c>
      <c r="B16" s="10" t="n">
        <v>0.12</v>
      </c>
      <c r="C16" s="9" t="s">
        <v>20</v>
      </c>
    </row>
    <row r="17" customFormat="false" ht="15" hidden="false" customHeight="true" outlineLevel="0" collapsed="false">
      <c r="A17" s="7" t="s">
        <v>21</v>
      </c>
      <c r="B17" s="10" t="n">
        <v>0.6</v>
      </c>
      <c r="C17" s="9" t="s">
        <v>22</v>
      </c>
    </row>
    <row r="18" customFormat="false" ht="15" hidden="false" customHeight="true" outlineLevel="0" collapsed="false">
      <c r="A18" s="7" t="s">
        <v>23</v>
      </c>
      <c r="B18" s="10" t="n">
        <v>0.7</v>
      </c>
      <c r="C18" s="9" t="s">
        <v>24</v>
      </c>
    </row>
    <row r="19" customFormat="false" ht="15" hidden="false" customHeight="true" outlineLevel="0" collapsed="false">
      <c r="A19" s="7" t="s">
        <v>25</v>
      </c>
      <c r="B19" s="11" t="n">
        <v>50000</v>
      </c>
      <c r="C19" s="9" t="s">
        <v>26</v>
      </c>
    </row>
    <row r="21" customFormat="false" ht="15" hidden="false" customHeight="true" outlineLevel="0" collapsed="false">
      <c r="A21" s="7" t="s">
        <v>27</v>
      </c>
      <c r="B21" s="12" t="n">
        <f aca="false">1-B17</f>
        <v>0.4</v>
      </c>
    </row>
    <row r="22" customFormat="false" ht="15" hidden="false" customHeight="true" outlineLevel="0" collapsed="false">
      <c r="A22" s="7" t="s">
        <v>28</v>
      </c>
      <c r="B22" s="12" t="n">
        <f aca="false">1-B18</f>
        <v>0.3</v>
      </c>
    </row>
    <row r="24" customFormat="false" ht="15" hidden="false" customHeight="true" outlineLevel="0" collapsed="false">
      <c r="A24" s="9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14" min="2" style="1" width="11"/>
  </cols>
  <sheetData>
    <row r="1" customFormat="false" ht="19.5" hidden="false" customHeight="true" outlineLevel="0" collapsed="false">
      <c r="A1" s="2" t="s">
        <v>30</v>
      </c>
    </row>
    <row r="2" customFormat="false" ht="15" hidden="false" customHeight="true" outlineLevel="0" collapsed="false">
      <c r="A2" s="3" t="s">
        <v>31</v>
      </c>
    </row>
    <row r="4" customFormat="false" ht="15" hidden="false" customHeight="true" outlineLevel="0" collapsed="false">
      <c r="A4" s="13" t="s">
        <v>32</v>
      </c>
      <c r="B4" s="14" t="s">
        <v>33</v>
      </c>
      <c r="C4" s="14" t="s">
        <v>34</v>
      </c>
      <c r="D4" s="14" t="s">
        <v>35</v>
      </c>
      <c r="E4" s="14" t="s">
        <v>36</v>
      </c>
      <c r="F4" s="14" t="s">
        <v>37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42</v>
      </c>
      <c r="L4" s="14" t="s">
        <v>43</v>
      </c>
      <c r="M4" s="14" t="s">
        <v>44</v>
      </c>
      <c r="N4" s="14" t="s">
        <v>45</v>
      </c>
    </row>
    <row r="5" customFormat="false" ht="15" hidden="false" customHeight="true" outlineLevel="0" collapsed="false">
      <c r="A5" s="15" t="s">
        <v>46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customFormat="false" ht="15" hidden="false" customHeight="true" outlineLevel="0" collapsed="false">
      <c r="A6" s="6" t="s">
        <v>47</v>
      </c>
      <c r="B6" s="16" t="n">
        <v>60000</v>
      </c>
      <c r="C6" s="16" t="n">
        <v>63600</v>
      </c>
      <c r="D6" s="16" t="n">
        <v>67400</v>
      </c>
      <c r="E6" s="16" t="n">
        <v>71500</v>
      </c>
      <c r="F6" s="16" t="n">
        <v>75700</v>
      </c>
      <c r="G6" s="16" t="n">
        <v>80300</v>
      </c>
      <c r="H6" s="16" t="n">
        <v>85100</v>
      </c>
      <c r="I6" s="16" t="n">
        <v>90200</v>
      </c>
      <c r="J6" s="16" t="n">
        <v>95600</v>
      </c>
      <c r="K6" s="16" t="n">
        <v>101400</v>
      </c>
      <c r="L6" s="16" t="n">
        <v>107500</v>
      </c>
      <c r="M6" s="16" t="n">
        <v>113900</v>
      </c>
      <c r="N6" s="17" t="n">
        <f aca="false">SUM(B6:M6)</f>
        <v>1012200</v>
      </c>
    </row>
    <row r="7" customFormat="false" ht="15" hidden="false" customHeight="true" outlineLevel="0" collapsed="false">
      <c r="A7" s="6" t="s">
        <v>48</v>
      </c>
      <c r="B7" s="16" t="n">
        <v>0</v>
      </c>
      <c r="C7" s="16" t="n">
        <v>0</v>
      </c>
      <c r="D7" s="16" t="n">
        <v>0</v>
      </c>
      <c r="E7" s="16" t="n">
        <v>0</v>
      </c>
      <c r="F7" s="16" t="n">
        <v>0</v>
      </c>
      <c r="G7" s="16" t="n">
        <v>0</v>
      </c>
      <c r="H7" s="16" t="n">
        <v>0</v>
      </c>
      <c r="I7" s="16" t="n">
        <v>0</v>
      </c>
      <c r="J7" s="16" t="n">
        <v>0</v>
      </c>
      <c r="K7" s="16" t="n">
        <v>0</v>
      </c>
      <c r="L7" s="16" t="n">
        <v>0</v>
      </c>
      <c r="M7" s="16" t="n">
        <v>0</v>
      </c>
      <c r="N7" s="17" t="n">
        <f aca="false">SUM(B7:M7)</f>
        <v>0</v>
      </c>
    </row>
    <row r="8" customFormat="false" ht="15" hidden="false" customHeight="true" outlineLevel="0" collapsed="false">
      <c r="A8" s="6" t="s">
        <v>49</v>
      </c>
      <c r="B8" s="16" t="n">
        <v>0</v>
      </c>
      <c r="C8" s="16" t="n">
        <v>0</v>
      </c>
      <c r="D8" s="16" t="n">
        <v>0</v>
      </c>
      <c r="E8" s="16" t="n">
        <v>0</v>
      </c>
      <c r="F8" s="16" t="n">
        <v>0</v>
      </c>
      <c r="G8" s="16" t="n">
        <v>0</v>
      </c>
      <c r="H8" s="16" t="n">
        <v>0</v>
      </c>
      <c r="I8" s="16" t="n">
        <v>0</v>
      </c>
      <c r="J8" s="16" t="n">
        <v>0</v>
      </c>
      <c r="K8" s="16" t="n">
        <v>0</v>
      </c>
      <c r="L8" s="16" t="n">
        <v>0</v>
      </c>
      <c r="M8" s="16" t="n">
        <v>0</v>
      </c>
      <c r="N8" s="17" t="n">
        <f aca="false">SUM(B8:M8)</f>
        <v>0</v>
      </c>
    </row>
    <row r="9" customFormat="false" ht="15" hidden="false" customHeight="true" outlineLevel="0" collapsed="false">
      <c r="A9" s="18" t="s">
        <v>50</v>
      </c>
      <c r="B9" s="19" t="n">
        <f aca="false">B6+B7+B8</f>
        <v>60000</v>
      </c>
      <c r="C9" s="19" t="n">
        <f aca="false">C6+C7+C8</f>
        <v>63600</v>
      </c>
      <c r="D9" s="19" t="n">
        <f aca="false">D6+D7+D8</f>
        <v>67400</v>
      </c>
      <c r="E9" s="19" t="n">
        <f aca="false">E6+E7+E8</f>
        <v>71500</v>
      </c>
      <c r="F9" s="19" t="n">
        <f aca="false">F6+F7+F8</f>
        <v>75700</v>
      </c>
      <c r="G9" s="19" t="n">
        <f aca="false">G6+G7+G8</f>
        <v>80300</v>
      </c>
      <c r="H9" s="19" t="n">
        <f aca="false">H6+H7+H8</f>
        <v>85100</v>
      </c>
      <c r="I9" s="19" t="n">
        <f aca="false">I6+I7+I8</f>
        <v>90200</v>
      </c>
      <c r="J9" s="19" t="n">
        <f aca="false">J6+J7+J8</f>
        <v>95600</v>
      </c>
      <c r="K9" s="19" t="n">
        <f aca="false">K6+K7+K8</f>
        <v>101400</v>
      </c>
      <c r="L9" s="19" t="n">
        <f aca="false">L6+L7+L8</f>
        <v>107500</v>
      </c>
      <c r="M9" s="19" t="n">
        <f aca="false">M6+M7+M8</f>
        <v>113900</v>
      </c>
      <c r="N9" s="19" t="n">
        <f aca="false">N6+N7+N8</f>
        <v>1012200</v>
      </c>
    </row>
    <row r="11" customFormat="false" ht="15" hidden="false" customHeight="true" outlineLevel="0" collapsed="false">
      <c r="A11" s="15" t="s">
        <v>51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customFormat="false" ht="15" hidden="false" customHeight="true" outlineLevel="0" collapsed="false">
      <c r="A12" s="6" t="s">
        <v>52</v>
      </c>
      <c r="B12" s="16" t="n">
        <v>4000</v>
      </c>
      <c r="C12" s="16" t="n">
        <v>4200</v>
      </c>
      <c r="D12" s="16" t="n">
        <v>4500</v>
      </c>
      <c r="E12" s="16" t="n">
        <v>4800</v>
      </c>
      <c r="F12" s="16" t="n">
        <v>5000</v>
      </c>
      <c r="G12" s="16" t="n">
        <v>5400</v>
      </c>
      <c r="H12" s="16" t="n">
        <v>5700</v>
      </c>
      <c r="I12" s="16" t="n">
        <v>6000</v>
      </c>
      <c r="J12" s="16" t="n">
        <v>6400</v>
      </c>
      <c r="K12" s="16" t="n">
        <v>6800</v>
      </c>
      <c r="L12" s="16" t="n">
        <v>7200</v>
      </c>
      <c r="M12" s="16" t="n">
        <v>7600</v>
      </c>
      <c r="N12" s="17" t="n">
        <f aca="false">SUM(B12:M12)</f>
        <v>67600</v>
      </c>
    </row>
    <row r="13" customFormat="false" ht="15" hidden="false" customHeight="true" outlineLevel="0" collapsed="false">
      <c r="A13" s="6" t="s">
        <v>53</v>
      </c>
      <c r="B13" s="16" t="n">
        <v>0</v>
      </c>
      <c r="C13" s="16" t="n">
        <v>0</v>
      </c>
      <c r="D13" s="16" t="n">
        <v>0</v>
      </c>
      <c r="E13" s="16" t="n">
        <v>0</v>
      </c>
      <c r="F13" s="16" t="n">
        <v>0</v>
      </c>
      <c r="G13" s="16" t="n">
        <v>0</v>
      </c>
      <c r="H13" s="16" t="n">
        <v>0</v>
      </c>
      <c r="I13" s="16" t="n">
        <v>0</v>
      </c>
      <c r="J13" s="16" t="n">
        <v>0</v>
      </c>
      <c r="K13" s="16" t="n">
        <v>0</v>
      </c>
      <c r="L13" s="16" t="n">
        <v>0</v>
      </c>
      <c r="M13" s="16" t="n">
        <v>0</v>
      </c>
      <c r="N13" s="17" t="n">
        <f aca="false">SUM(B13:M13)</f>
        <v>0</v>
      </c>
    </row>
    <row r="14" customFormat="false" ht="15" hidden="false" customHeight="true" outlineLevel="0" collapsed="false">
      <c r="A14" s="6" t="s">
        <v>54</v>
      </c>
      <c r="B14" s="16" t="n">
        <v>0</v>
      </c>
      <c r="C14" s="16" t="n">
        <v>0</v>
      </c>
      <c r="D14" s="16" t="n">
        <v>0</v>
      </c>
      <c r="E14" s="16" t="n">
        <v>0</v>
      </c>
      <c r="F14" s="16" t="n">
        <v>0</v>
      </c>
      <c r="G14" s="16" t="n">
        <v>0</v>
      </c>
      <c r="H14" s="16" t="n">
        <v>0</v>
      </c>
      <c r="I14" s="16" t="n">
        <v>0</v>
      </c>
      <c r="J14" s="16" t="n">
        <v>0</v>
      </c>
      <c r="K14" s="16" t="n">
        <v>0</v>
      </c>
      <c r="L14" s="16" t="n">
        <v>0</v>
      </c>
      <c r="M14" s="16" t="n">
        <v>0</v>
      </c>
      <c r="N14" s="17" t="n">
        <f aca="false">SUM(B14:M14)</f>
        <v>0</v>
      </c>
    </row>
    <row r="15" customFormat="false" ht="15" hidden="false" customHeight="true" outlineLevel="0" collapsed="false">
      <c r="A15" s="18" t="s">
        <v>55</v>
      </c>
      <c r="B15" s="19" t="n">
        <f aca="false">B12+B13+B14</f>
        <v>4000</v>
      </c>
      <c r="C15" s="19" t="n">
        <f aca="false">C12+C13+C14</f>
        <v>4200</v>
      </c>
      <c r="D15" s="19" t="n">
        <f aca="false">D12+D13+D14</f>
        <v>4500</v>
      </c>
      <c r="E15" s="19" t="n">
        <f aca="false">E12+E13+E14</f>
        <v>4800</v>
      </c>
      <c r="F15" s="19" t="n">
        <f aca="false">F12+F13+F14</f>
        <v>5000</v>
      </c>
      <c r="G15" s="19" t="n">
        <f aca="false">G12+G13+G14</f>
        <v>5400</v>
      </c>
      <c r="H15" s="19" t="n">
        <f aca="false">H12+H13+H14</f>
        <v>5700</v>
      </c>
      <c r="I15" s="19" t="n">
        <f aca="false">I12+I13+I14</f>
        <v>6000</v>
      </c>
      <c r="J15" s="19" t="n">
        <f aca="false">J12+J13+J14</f>
        <v>6400</v>
      </c>
      <c r="K15" s="19" t="n">
        <f aca="false">K12+K13+K14</f>
        <v>6800</v>
      </c>
      <c r="L15" s="19" t="n">
        <f aca="false">L12+L13+L14</f>
        <v>7200</v>
      </c>
      <c r="M15" s="19" t="n">
        <f aca="false">M12+M13+M14</f>
        <v>7600</v>
      </c>
      <c r="N15" s="19" t="n">
        <f aca="false">N12+N13+N14</f>
        <v>67600</v>
      </c>
    </row>
    <row r="16" customFormat="false" ht="15" hidden="false" customHeight="true" outlineLevel="0" collapsed="false">
      <c r="A16" s="7" t="s">
        <v>56</v>
      </c>
      <c r="B16" s="20" t="n">
        <f aca="false">B9-B15</f>
        <v>56000</v>
      </c>
      <c r="C16" s="20" t="n">
        <f aca="false">C9-C15</f>
        <v>59400</v>
      </c>
      <c r="D16" s="20" t="n">
        <f aca="false">D9-D15</f>
        <v>62900</v>
      </c>
      <c r="E16" s="20" t="n">
        <f aca="false">E9-E15</f>
        <v>66700</v>
      </c>
      <c r="F16" s="20" t="n">
        <f aca="false">F9-F15</f>
        <v>70700</v>
      </c>
      <c r="G16" s="20" t="n">
        <f aca="false">G9-G15</f>
        <v>74900</v>
      </c>
      <c r="H16" s="20" t="n">
        <f aca="false">H9-H15</f>
        <v>79400</v>
      </c>
      <c r="I16" s="20" t="n">
        <f aca="false">I9-I15</f>
        <v>84200</v>
      </c>
      <c r="J16" s="20" t="n">
        <f aca="false">J9-J15</f>
        <v>89200</v>
      </c>
      <c r="K16" s="20" t="n">
        <f aca="false">K9-K15</f>
        <v>94600</v>
      </c>
      <c r="L16" s="20" t="n">
        <f aca="false">L9-L15</f>
        <v>100300</v>
      </c>
      <c r="M16" s="20" t="n">
        <f aca="false">M9-M15</f>
        <v>106300</v>
      </c>
      <c r="N16" s="20" t="n">
        <f aca="false">N9-N15</f>
        <v>944600</v>
      </c>
    </row>
    <row r="18" customFormat="false" ht="15" hidden="false" customHeight="true" outlineLevel="0" collapsed="false">
      <c r="A18" s="15" t="s">
        <v>57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customFormat="false" ht="15" hidden="false" customHeight="true" outlineLevel="0" collapsed="false">
      <c r="A19" s="6" t="s">
        <v>58</v>
      </c>
      <c r="B19" s="16" t="n">
        <v>6500</v>
      </c>
      <c r="C19" s="16" t="n">
        <v>6500</v>
      </c>
      <c r="D19" s="16" t="n">
        <v>6500</v>
      </c>
      <c r="E19" s="16" t="n">
        <v>6500</v>
      </c>
      <c r="F19" s="16" t="n">
        <v>6500</v>
      </c>
      <c r="G19" s="16" t="n">
        <v>6500</v>
      </c>
      <c r="H19" s="16" t="n">
        <v>6500</v>
      </c>
      <c r="I19" s="16" t="n">
        <v>6500</v>
      </c>
      <c r="J19" s="16" t="n">
        <v>6500</v>
      </c>
      <c r="K19" s="16" t="n">
        <v>6500</v>
      </c>
      <c r="L19" s="16" t="n">
        <v>6500</v>
      </c>
      <c r="M19" s="16" t="n">
        <v>6500</v>
      </c>
      <c r="N19" s="17" t="n">
        <f aca="false">SUM(B19:M19)</f>
        <v>78000</v>
      </c>
    </row>
    <row r="20" customFormat="false" ht="15" hidden="false" customHeight="true" outlineLevel="0" collapsed="false">
      <c r="A20" s="6" t="s">
        <v>59</v>
      </c>
      <c r="B20" s="16" t="n">
        <v>900</v>
      </c>
      <c r="C20" s="16" t="n">
        <v>900</v>
      </c>
      <c r="D20" s="16" t="n">
        <v>900</v>
      </c>
      <c r="E20" s="16" t="n">
        <v>900</v>
      </c>
      <c r="F20" s="16" t="n">
        <v>900</v>
      </c>
      <c r="G20" s="16" t="n">
        <v>900</v>
      </c>
      <c r="H20" s="16" t="n">
        <v>900</v>
      </c>
      <c r="I20" s="16" t="n">
        <v>900</v>
      </c>
      <c r="J20" s="16" t="n">
        <v>900</v>
      </c>
      <c r="K20" s="16" t="n">
        <v>900</v>
      </c>
      <c r="L20" s="16" t="n">
        <v>900</v>
      </c>
      <c r="M20" s="16" t="n">
        <v>900</v>
      </c>
      <c r="N20" s="17" t="n">
        <f aca="false">SUM(B20:M20)</f>
        <v>10800</v>
      </c>
    </row>
    <row r="21" customFormat="false" ht="15" hidden="false" customHeight="true" outlineLevel="0" collapsed="false">
      <c r="A21" s="6" t="s">
        <v>60</v>
      </c>
      <c r="B21" s="16" t="n">
        <v>4000</v>
      </c>
      <c r="C21" s="16" t="n">
        <v>4000</v>
      </c>
      <c r="D21" s="16" t="n">
        <v>4000</v>
      </c>
      <c r="E21" s="16" t="n">
        <v>4000</v>
      </c>
      <c r="F21" s="16" t="n">
        <v>4000</v>
      </c>
      <c r="G21" s="16" t="n">
        <v>4000</v>
      </c>
      <c r="H21" s="16" t="n">
        <v>4000</v>
      </c>
      <c r="I21" s="16" t="n">
        <v>4000</v>
      </c>
      <c r="J21" s="16" t="n">
        <v>4000</v>
      </c>
      <c r="K21" s="16" t="n">
        <v>4000</v>
      </c>
      <c r="L21" s="16" t="n">
        <v>4000</v>
      </c>
      <c r="M21" s="16" t="n">
        <v>4000</v>
      </c>
      <c r="N21" s="17" t="n">
        <f aca="false">SUM(B21:M21)</f>
        <v>48000</v>
      </c>
    </row>
    <row r="22" customFormat="false" ht="15" hidden="false" customHeight="true" outlineLevel="0" collapsed="false">
      <c r="A22" s="6" t="s">
        <v>61</v>
      </c>
      <c r="B22" s="16" t="n">
        <v>1500</v>
      </c>
      <c r="C22" s="16" t="n">
        <v>1500</v>
      </c>
      <c r="D22" s="16" t="n">
        <v>1500</v>
      </c>
      <c r="E22" s="16" t="n">
        <v>1500</v>
      </c>
      <c r="F22" s="16" t="n">
        <v>1500</v>
      </c>
      <c r="G22" s="16" t="n">
        <v>1500</v>
      </c>
      <c r="H22" s="16" t="n">
        <v>1500</v>
      </c>
      <c r="I22" s="16" t="n">
        <v>1500</v>
      </c>
      <c r="J22" s="16" t="n">
        <v>1500</v>
      </c>
      <c r="K22" s="16" t="n">
        <v>1500</v>
      </c>
      <c r="L22" s="16" t="n">
        <v>1500</v>
      </c>
      <c r="M22" s="16" t="n">
        <v>1500</v>
      </c>
      <c r="N22" s="17" t="n">
        <f aca="false">SUM(B22:M22)</f>
        <v>18000</v>
      </c>
    </row>
    <row r="23" customFormat="false" ht="15" hidden="false" customHeight="true" outlineLevel="0" collapsed="false">
      <c r="A23" s="6" t="s">
        <v>62</v>
      </c>
      <c r="B23" s="16" t="n">
        <v>2500</v>
      </c>
      <c r="C23" s="16" t="n">
        <v>2500</v>
      </c>
      <c r="D23" s="16" t="n">
        <v>2500</v>
      </c>
      <c r="E23" s="16" t="n">
        <v>2500</v>
      </c>
      <c r="F23" s="16" t="n">
        <v>2500</v>
      </c>
      <c r="G23" s="16" t="n">
        <v>2500</v>
      </c>
      <c r="H23" s="16" t="n">
        <v>2500</v>
      </c>
      <c r="I23" s="16" t="n">
        <v>2500</v>
      </c>
      <c r="J23" s="16" t="n">
        <v>2500</v>
      </c>
      <c r="K23" s="16" t="n">
        <v>2500</v>
      </c>
      <c r="L23" s="16" t="n">
        <v>2500</v>
      </c>
      <c r="M23" s="16" t="n">
        <v>2500</v>
      </c>
      <c r="N23" s="17" t="n">
        <f aca="false">SUM(B23:M23)</f>
        <v>30000</v>
      </c>
    </row>
    <row r="24" customFormat="false" ht="15" hidden="false" customHeight="true" outlineLevel="0" collapsed="false">
      <c r="A24" s="6" t="s">
        <v>63</v>
      </c>
      <c r="B24" s="16" t="n">
        <v>1200</v>
      </c>
      <c r="C24" s="16" t="n">
        <v>1200</v>
      </c>
      <c r="D24" s="16" t="n">
        <v>1200</v>
      </c>
      <c r="E24" s="16" t="n">
        <v>1200</v>
      </c>
      <c r="F24" s="16" t="n">
        <v>1200</v>
      </c>
      <c r="G24" s="16" t="n">
        <v>1200</v>
      </c>
      <c r="H24" s="16" t="n">
        <v>1200</v>
      </c>
      <c r="I24" s="16" t="n">
        <v>1200</v>
      </c>
      <c r="J24" s="16" t="n">
        <v>1200</v>
      </c>
      <c r="K24" s="16" t="n">
        <v>1200</v>
      </c>
      <c r="L24" s="16" t="n">
        <v>1200</v>
      </c>
      <c r="M24" s="16" t="n">
        <v>1200</v>
      </c>
      <c r="N24" s="17" t="n">
        <f aca="false">SUM(B24:M24)</f>
        <v>14400</v>
      </c>
    </row>
    <row r="25" customFormat="false" ht="15" hidden="false" customHeight="true" outlineLevel="0" collapsed="false">
      <c r="A25" s="18" t="s">
        <v>64</v>
      </c>
      <c r="B25" s="19" t="n">
        <f aca="false">SUM(B19:B24)</f>
        <v>16600</v>
      </c>
      <c r="C25" s="19" t="n">
        <f aca="false">SUM(C19:C24)</f>
        <v>16600</v>
      </c>
      <c r="D25" s="19" t="n">
        <f aca="false">SUM(D19:D24)</f>
        <v>16600</v>
      </c>
      <c r="E25" s="19" t="n">
        <f aca="false">SUM(E19:E24)</f>
        <v>16600</v>
      </c>
      <c r="F25" s="19" t="n">
        <f aca="false">SUM(F19:F24)</f>
        <v>16600</v>
      </c>
      <c r="G25" s="19" t="n">
        <f aca="false">SUM(G19:G24)</f>
        <v>16600</v>
      </c>
      <c r="H25" s="19" t="n">
        <f aca="false">SUM(H19:H24)</f>
        <v>16600</v>
      </c>
      <c r="I25" s="19" t="n">
        <f aca="false">SUM(I19:I24)</f>
        <v>16600</v>
      </c>
      <c r="J25" s="19" t="n">
        <f aca="false">SUM(J19:J24)</f>
        <v>16600</v>
      </c>
      <c r="K25" s="19" t="n">
        <f aca="false">SUM(K19:K24)</f>
        <v>16600</v>
      </c>
      <c r="L25" s="19" t="n">
        <f aca="false">SUM(L19:L24)</f>
        <v>16600</v>
      </c>
      <c r="M25" s="19" t="n">
        <f aca="false">SUM(M19:M24)</f>
        <v>16600</v>
      </c>
      <c r="N25" s="19" t="n">
        <f aca="false">SUM(N19:N24)</f>
        <v>199200</v>
      </c>
    </row>
    <row r="27" customFormat="false" ht="15" hidden="false" customHeight="true" outlineLevel="0" collapsed="false">
      <c r="A27" s="15" t="s">
        <v>65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customFormat="false" ht="15" hidden="false" customHeight="true" outlineLevel="0" collapsed="false">
      <c r="A28" s="6" t="s">
        <v>66</v>
      </c>
      <c r="B28" s="16" t="n">
        <v>32000</v>
      </c>
      <c r="C28" s="16" t="n">
        <v>32000</v>
      </c>
      <c r="D28" s="16" t="n">
        <v>32000</v>
      </c>
      <c r="E28" s="16" t="n">
        <v>32000</v>
      </c>
      <c r="F28" s="16" t="n">
        <v>32000</v>
      </c>
      <c r="G28" s="16" t="n">
        <v>32000</v>
      </c>
      <c r="H28" s="16" t="n">
        <v>32000</v>
      </c>
      <c r="I28" s="16" t="n">
        <v>32000</v>
      </c>
      <c r="J28" s="16" t="n">
        <v>32000</v>
      </c>
      <c r="K28" s="16" t="n">
        <v>32000</v>
      </c>
      <c r="L28" s="16" t="n">
        <v>32000</v>
      </c>
      <c r="M28" s="16" t="n">
        <v>32000</v>
      </c>
      <c r="N28" s="17" t="n">
        <f aca="false">SUM(B28:M28)</f>
        <v>384000</v>
      </c>
    </row>
    <row r="29" customFormat="false" ht="15" hidden="false" customHeight="true" outlineLevel="0" collapsed="false">
      <c r="A29" s="6" t="s">
        <v>19</v>
      </c>
      <c r="B29" s="17" t="n">
        <f aca="false">B28*Inställningar!$B$16</f>
        <v>3840</v>
      </c>
      <c r="C29" s="17" t="n">
        <f aca="false">C28*Inställningar!$B$16</f>
        <v>3840</v>
      </c>
      <c r="D29" s="17" t="n">
        <f aca="false">D28*Inställningar!$B$16</f>
        <v>3840</v>
      </c>
      <c r="E29" s="17" t="n">
        <f aca="false">E28*Inställningar!$B$16</f>
        <v>3840</v>
      </c>
      <c r="F29" s="17" t="n">
        <f aca="false">F28*Inställningar!$B$16</f>
        <v>3840</v>
      </c>
      <c r="G29" s="17" t="n">
        <f aca="false">G28*Inställningar!$B$16</f>
        <v>3840</v>
      </c>
      <c r="H29" s="17" t="n">
        <f aca="false">H28*Inställningar!$B$16</f>
        <v>3840</v>
      </c>
      <c r="I29" s="17" t="n">
        <f aca="false">I28*Inställningar!$B$16</f>
        <v>3840</v>
      </c>
      <c r="J29" s="17" t="n">
        <f aca="false">J28*Inställningar!$B$16</f>
        <v>3840</v>
      </c>
      <c r="K29" s="17" t="n">
        <f aca="false">K28*Inställningar!$B$16</f>
        <v>3840</v>
      </c>
      <c r="L29" s="17" t="n">
        <f aca="false">L28*Inställningar!$B$16</f>
        <v>3840</v>
      </c>
      <c r="M29" s="17" t="n">
        <f aca="false">M28*Inställningar!$B$16</f>
        <v>3840</v>
      </c>
      <c r="N29" s="17" t="n">
        <f aca="false">N28*Inställningar!$B$16</f>
        <v>46080</v>
      </c>
    </row>
    <row r="30" customFormat="false" ht="15" hidden="false" customHeight="true" outlineLevel="0" collapsed="false">
      <c r="A30" s="6" t="s">
        <v>67</v>
      </c>
      <c r="B30" s="17" t="n">
        <f aca="false">(B28+B29)*Inställningar!$B$15</f>
        <v>11260.928</v>
      </c>
      <c r="C30" s="17" t="n">
        <f aca="false">(C28+C29)*Inställningar!$B$15</f>
        <v>11260.928</v>
      </c>
      <c r="D30" s="17" t="n">
        <f aca="false">(D28+D29)*Inställningar!$B$15</f>
        <v>11260.928</v>
      </c>
      <c r="E30" s="17" t="n">
        <f aca="false">(E28+E29)*Inställningar!$B$15</f>
        <v>11260.928</v>
      </c>
      <c r="F30" s="17" t="n">
        <f aca="false">(F28+F29)*Inställningar!$B$15</f>
        <v>11260.928</v>
      </c>
      <c r="G30" s="17" t="n">
        <f aca="false">(G28+G29)*Inställningar!$B$15</f>
        <v>11260.928</v>
      </c>
      <c r="H30" s="17" t="n">
        <f aca="false">(H28+H29)*Inställningar!$B$15</f>
        <v>11260.928</v>
      </c>
      <c r="I30" s="17" t="n">
        <f aca="false">(I28+I29)*Inställningar!$B$15</f>
        <v>11260.928</v>
      </c>
      <c r="J30" s="17" t="n">
        <f aca="false">(J28+J29)*Inställningar!$B$15</f>
        <v>11260.928</v>
      </c>
      <c r="K30" s="17" t="n">
        <f aca="false">(K28+K29)*Inställningar!$B$15</f>
        <v>11260.928</v>
      </c>
      <c r="L30" s="17" t="n">
        <f aca="false">(L28+L29)*Inställningar!$B$15</f>
        <v>11260.928</v>
      </c>
      <c r="M30" s="17" t="n">
        <f aca="false">(M28+M29)*Inställningar!$B$15</f>
        <v>11260.928</v>
      </c>
      <c r="N30" s="17" t="n">
        <f aca="false">(N28+N29)*Inställningar!$B$15</f>
        <v>135131.136</v>
      </c>
    </row>
    <row r="31" customFormat="false" ht="15" hidden="false" customHeight="true" outlineLevel="0" collapsed="false">
      <c r="A31" s="18" t="s">
        <v>68</v>
      </c>
      <c r="B31" s="19" t="n">
        <f aca="false">B28+B29+B30</f>
        <v>47100.928</v>
      </c>
      <c r="C31" s="19" t="n">
        <f aca="false">C28+C29+C30</f>
        <v>47100.928</v>
      </c>
      <c r="D31" s="19" t="n">
        <f aca="false">D28+D29+D30</f>
        <v>47100.928</v>
      </c>
      <c r="E31" s="19" t="n">
        <f aca="false">E28+E29+E30</f>
        <v>47100.928</v>
      </c>
      <c r="F31" s="19" t="n">
        <f aca="false">F28+F29+F30</f>
        <v>47100.928</v>
      </c>
      <c r="G31" s="19" t="n">
        <f aca="false">G28+G29+G30</f>
        <v>47100.928</v>
      </c>
      <c r="H31" s="19" t="n">
        <f aca="false">H28+H29+H30</f>
        <v>47100.928</v>
      </c>
      <c r="I31" s="19" t="n">
        <f aca="false">I28+I29+I30</f>
        <v>47100.928</v>
      </c>
      <c r="J31" s="19" t="n">
        <f aca="false">J28+J29+J30</f>
        <v>47100.928</v>
      </c>
      <c r="K31" s="19" t="n">
        <f aca="false">K28+K29+K30</f>
        <v>47100.928</v>
      </c>
      <c r="L31" s="19" t="n">
        <f aca="false">L28+L29+L30</f>
        <v>47100.928</v>
      </c>
      <c r="M31" s="19" t="n">
        <f aca="false">M28+M29+M30</f>
        <v>47100.928</v>
      </c>
      <c r="N31" s="19" t="n">
        <f aca="false">N28+N29+N30</f>
        <v>565211.136</v>
      </c>
    </row>
    <row r="33" customFormat="false" ht="15" hidden="false" customHeight="true" outlineLevel="0" collapsed="false">
      <c r="A33" s="6" t="s">
        <v>69</v>
      </c>
      <c r="B33" s="16" t="n">
        <v>1200</v>
      </c>
      <c r="C33" s="16" t="n">
        <v>1200</v>
      </c>
      <c r="D33" s="16" t="n">
        <v>1200</v>
      </c>
      <c r="E33" s="16" t="n">
        <v>1200</v>
      </c>
      <c r="F33" s="16" t="n">
        <v>1200</v>
      </c>
      <c r="G33" s="16" t="n">
        <v>1200</v>
      </c>
      <c r="H33" s="16" t="n">
        <v>1200</v>
      </c>
      <c r="I33" s="16" t="n">
        <v>1200</v>
      </c>
      <c r="J33" s="16" t="n">
        <v>1200</v>
      </c>
      <c r="K33" s="16" t="n">
        <v>1200</v>
      </c>
      <c r="L33" s="16" t="n">
        <v>1200</v>
      </c>
      <c r="M33" s="16" t="n">
        <v>1200</v>
      </c>
      <c r="N33" s="17" t="n">
        <f aca="false">SUM(B33:M33)</f>
        <v>14400</v>
      </c>
    </row>
    <row r="34" customFormat="false" ht="15" hidden="false" customHeight="true" outlineLevel="0" collapsed="false">
      <c r="A34" s="21" t="s">
        <v>70</v>
      </c>
      <c r="B34" s="22" t="n">
        <f aca="false">B16-B25-B31-B33</f>
        <v>-8900.928</v>
      </c>
      <c r="C34" s="22" t="n">
        <f aca="false">C16-C25-C31-C33</f>
        <v>-5500.928</v>
      </c>
      <c r="D34" s="22" t="n">
        <f aca="false">D16-D25-D31-D33</f>
        <v>-2000.928</v>
      </c>
      <c r="E34" s="22" t="n">
        <f aca="false">E16-E25-E31-E33</f>
        <v>1799.072</v>
      </c>
      <c r="F34" s="22" t="n">
        <f aca="false">F16-F25-F31-F33</f>
        <v>5799.072</v>
      </c>
      <c r="G34" s="22" t="n">
        <f aca="false">G16-G25-G31-G33</f>
        <v>9999.072</v>
      </c>
      <c r="H34" s="22" t="n">
        <f aca="false">H16-H25-H31-H33</f>
        <v>14499.072</v>
      </c>
      <c r="I34" s="22" t="n">
        <f aca="false">I16-I25-I31-I33</f>
        <v>19299.072</v>
      </c>
      <c r="J34" s="22" t="n">
        <f aca="false">J16-J25-J31-J33</f>
        <v>24299.072</v>
      </c>
      <c r="K34" s="22" t="n">
        <f aca="false">K16-K25-K31-K33</f>
        <v>29699.072</v>
      </c>
      <c r="L34" s="22" t="n">
        <f aca="false">L16-L25-L31-L33</f>
        <v>35399.072</v>
      </c>
      <c r="M34" s="22" t="n">
        <f aca="false">M16-M25-M31-M33</f>
        <v>41399.072</v>
      </c>
      <c r="N34" s="22" t="n">
        <f aca="false">N16-N25-N31-N33</f>
        <v>165788.864</v>
      </c>
    </row>
    <row r="35" customFormat="false" ht="15" hidden="false" customHeight="true" outlineLevel="0" collapsed="false">
      <c r="A35" s="6" t="s">
        <v>71</v>
      </c>
      <c r="B35" s="16" t="n">
        <v>900</v>
      </c>
      <c r="C35" s="16" t="n">
        <v>900</v>
      </c>
      <c r="D35" s="16" t="n">
        <v>900</v>
      </c>
      <c r="E35" s="16" t="n">
        <v>900</v>
      </c>
      <c r="F35" s="16" t="n">
        <v>900</v>
      </c>
      <c r="G35" s="16" t="n">
        <v>900</v>
      </c>
      <c r="H35" s="16" t="n">
        <v>900</v>
      </c>
      <c r="I35" s="16" t="n">
        <v>900</v>
      </c>
      <c r="J35" s="16" t="n">
        <v>900</v>
      </c>
      <c r="K35" s="16" t="n">
        <v>900</v>
      </c>
      <c r="L35" s="16" t="n">
        <v>900</v>
      </c>
      <c r="M35" s="16" t="n">
        <v>900</v>
      </c>
      <c r="N35" s="17" t="n">
        <f aca="false">SUM(B35:M35)</f>
        <v>10800</v>
      </c>
    </row>
    <row r="36" customFormat="false" ht="15" hidden="false" customHeight="true" outlineLevel="0" collapsed="false">
      <c r="A36" s="21" t="s">
        <v>72</v>
      </c>
      <c r="B36" s="22" t="n">
        <f aca="false">B34-B35</f>
        <v>-9800.928</v>
      </c>
      <c r="C36" s="22" t="n">
        <f aca="false">C34-C35</f>
        <v>-6400.928</v>
      </c>
      <c r="D36" s="22" t="n">
        <f aca="false">D34-D35</f>
        <v>-2900.928</v>
      </c>
      <c r="E36" s="22" t="n">
        <f aca="false">E34-E35</f>
        <v>899.072</v>
      </c>
      <c r="F36" s="22" t="n">
        <f aca="false">F34-F35</f>
        <v>4899.072</v>
      </c>
      <c r="G36" s="22" t="n">
        <f aca="false">G34-G35</f>
        <v>9099.072</v>
      </c>
      <c r="H36" s="22" t="n">
        <f aca="false">H34-H35</f>
        <v>13599.072</v>
      </c>
      <c r="I36" s="22" t="n">
        <f aca="false">I34-I35</f>
        <v>18399.072</v>
      </c>
      <c r="J36" s="22" t="n">
        <f aca="false">J34-J35</f>
        <v>23399.072</v>
      </c>
      <c r="K36" s="22" t="n">
        <f aca="false">K34-K35</f>
        <v>28799.072</v>
      </c>
      <c r="L36" s="22" t="n">
        <f aca="false">L34-L35</f>
        <v>34499.072</v>
      </c>
      <c r="M36" s="22" t="n">
        <f aca="false">M34-M35</f>
        <v>40499.072</v>
      </c>
      <c r="N36" s="22" t="n">
        <f aca="false">N34-N35</f>
        <v>154988.864</v>
      </c>
    </row>
    <row r="38" customFormat="false" ht="15" hidden="false" customHeight="true" outlineLevel="0" collapsed="false">
      <c r="A38" s="9" t="s">
        <v>73</v>
      </c>
    </row>
  </sheetData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14" min="2" style="1" width="11"/>
  </cols>
  <sheetData>
    <row r="1" customFormat="false" ht="19.5" hidden="false" customHeight="true" outlineLevel="0" collapsed="false">
      <c r="A1" s="2" t="s">
        <v>74</v>
      </c>
    </row>
    <row r="2" customFormat="false" ht="15" hidden="false" customHeight="true" outlineLevel="0" collapsed="false">
      <c r="A2" s="3" t="s">
        <v>75</v>
      </c>
    </row>
    <row r="4" customFormat="false" ht="15" hidden="false" customHeight="true" outlineLevel="0" collapsed="false">
      <c r="A4" s="13" t="s">
        <v>32</v>
      </c>
      <c r="B4" s="14" t="s">
        <v>33</v>
      </c>
      <c r="C4" s="14" t="s">
        <v>34</v>
      </c>
      <c r="D4" s="14" t="s">
        <v>35</v>
      </c>
      <c r="E4" s="14" t="s">
        <v>36</v>
      </c>
      <c r="F4" s="14" t="s">
        <v>37</v>
      </c>
      <c r="G4" s="14" t="s">
        <v>38</v>
      </c>
      <c r="H4" s="14" t="s">
        <v>39</v>
      </c>
      <c r="I4" s="14" t="s">
        <v>40</v>
      </c>
      <c r="J4" s="14" t="s">
        <v>41</v>
      </c>
      <c r="K4" s="14" t="s">
        <v>42</v>
      </c>
      <c r="L4" s="14" t="s">
        <v>43</v>
      </c>
      <c r="M4" s="14" t="s">
        <v>44</v>
      </c>
      <c r="N4" s="14" t="s">
        <v>45</v>
      </c>
    </row>
    <row r="5" customFormat="false" ht="15" hidden="false" customHeight="true" outlineLevel="0" collapsed="false">
      <c r="A5" s="7" t="s">
        <v>76</v>
      </c>
      <c r="B5" s="23" t="n">
        <f aca="false">Inställningar!$B$19</f>
        <v>50000</v>
      </c>
      <c r="C5" s="17" t="n">
        <f aca="false">B24</f>
        <v>150235</v>
      </c>
      <c r="D5" s="17" t="n">
        <f aca="false">C24</f>
        <v>159659.072</v>
      </c>
      <c r="E5" s="17" t="n">
        <f aca="false">D24</f>
        <v>154545.644</v>
      </c>
      <c r="F5" s="17" t="n">
        <f aca="false">E24</f>
        <v>153157.216</v>
      </c>
      <c r="G5" s="17" t="n">
        <f aca="false">F24</f>
        <v>155731.288</v>
      </c>
      <c r="H5" s="17" t="n">
        <f aca="false">G24</f>
        <v>162430.36</v>
      </c>
      <c r="I5" s="17" t="n">
        <f aca="false">H24</f>
        <v>173566.932</v>
      </c>
      <c r="J5" s="17" t="n">
        <f aca="false">I24</f>
        <v>189428.504</v>
      </c>
      <c r="K5" s="17" t="n">
        <f aca="false">J24</f>
        <v>210227.576</v>
      </c>
      <c r="L5" s="17" t="n">
        <f aca="false">K24</f>
        <v>236326.648</v>
      </c>
      <c r="M5" s="17" t="n">
        <f aca="false">L24</f>
        <v>268050.72</v>
      </c>
      <c r="N5" s="17" t="n">
        <f aca="false">B5</f>
        <v>50000</v>
      </c>
    </row>
    <row r="7" customFormat="false" ht="15" hidden="false" customHeight="true" outlineLevel="0" collapsed="false">
      <c r="A7" s="15" t="s">
        <v>77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customFormat="false" ht="15" hidden="false" customHeight="true" outlineLevel="0" collapsed="false">
      <c r="A8" s="6" t="s">
        <v>78</v>
      </c>
      <c r="B8" s="23" t="n">
        <f aca="false">Resultatbudget!B9*(1+Inställningar!$B$13)*Inställningar!$B$17</f>
        <v>45000</v>
      </c>
      <c r="C8" s="23" t="n">
        <f aca="false">Resultatbudget!C9*(1+Inställningar!$B$13)*Inställningar!$B$17+Resultatbudget!B9*(1+Inställningar!$B$13)*Inställningar!$B$21</f>
        <v>77700</v>
      </c>
      <c r="D8" s="23" t="n">
        <f aca="false">Resultatbudget!D9*(1+Inställningar!$B$13)*Inställningar!$B$17+Resultatbudget!C9*(1+Inställningar!$B$13)*Inställningar!$B$21</f>
        <v>82350</v>
      </c>
      <c r="E8" s="23" t="n">
        <f aca="false">Resultatbudget!E9*(1+Inställningar!$B$13)*Inställningar!$B$17+Resultatbudget!D9*(1+Inställningar!$B$13)*Inställningar!$B$21</f>
        <v>87325</v>
      </c>
      <c r="F8" s="23" t="n">
        <f aca="false">Resultatbudget!F9*(1+Inställningar!$B$13)*Inställningar!$B$17+Resultatbudget!E9*(1+Inställningar!$B$13)*Inställningar!$B$21</f>
        <v>92525</v>
      </c>
      <c r="G8" s="23" t="n">
        <f aca="false">Resultatbudget!G9*(1+Inställningar!$B$13)*Inställningar!$B$17+Resultatbudget!F9*(1+Inställningar!$B$13)*Inställningar!$B$21</f>
        <v>98075</v>
      </c>
      <c r="H8" s="23" t="n">
        <f aca="false">Resultatbudget!H9*(1+Inställningar!$B$13)*Inställningar!$B$17+Resultatbudget!G9*(1+Inställningar!$B$13)*Inställningar!$B$21</f>
        <v>103975</v>
      </c>
      <c r="I8" s="23" t="n">
        <f aca="false">Resultatbudget!I9*(1+Inställningar!$B$13)*Inställningar!$B$17+Resultatbudget!H9*(1+Inställningar!$B$13)*Inställningar!$B$21</f>
        <v>110200</v>
      </c>
      <c r="J8" s="23" t="n">
        <f aca="false">Resultatbudget!J9*(1+Inställningar!$B$13)*Inställningar!$B$17+Resultatbudget!I9*(1+Inställningar!$B$13)*Inställningar!$B$21</f>
        <v>116800</v>
      </c>
      <c r="K8" s="23" t="n">
        <f aca="false">Resultatbudget!K9*(1+Inställningar!$B$13)*Inställningar!$B$17+Resultatbudget!J9*(1+Inställningar!$B$13)*Inställningar!$B$21</f>
        <v>123850</v>
      </c>
      <c r="L8" s="23" t="n">
        <f aca="false">Resultatbudget!L9*(1+Inställningar!$B$13)*Inställningar!$B$17+Resultatbudget!K9*(1+Inställningar!$B$13)*Inställningar!$B$21</f>
        <v>131325</v>
      </c>
      <c r="M8" s="23" t="n">
        <f aca="false">Resultatbudget!M9*(1+Inställningar!$B$13)*Inställningar!$B$17+Resultatbudget!L9*(1+Inställningar!$B$13)*Inställningar!$B$21</f>
        <v>139175</v>
      </c>
      <c r="N8" s="17" t="n">
        <f aca="false">SUM(B8:M8)</f>
        <v>1208300</v>
      </c>
    </row>
    <row r="9" customFormat="false" ht="15" hidden="false" customHeight="true" outlineLevel="0" collapsed="false">
      <c r="A9" s="6" t="s">
        <v>79</v>
      </c>
      <c r="B9" s="16" t="n">
        <v>50000</v>
      </c>
      <c r="C9" s="16" t="n">
        <v>0</v>
      </c>
      <c r="D9" s="16" t="n">
        <v>0</v>
      </c>
      <c r="E9" s="16" t="n">
        <v>0</v>
      </c>
      <c r="F9" s="16" t="n">
        <v>0</v>
      </c>
      <c r="G9" s="16" t="n">
        <v>0</v>
      </c>
      <c r="H9" s="16" t="n">
        <v>0</v>
      </c>
      <c r="I9" s="16" t="n">
        <v>0</v>
      </c>
      <c r="J9" s="16" t="n">
        <v>0</v>
      </c>
      <c r="K9" s="16" t="n">
        <v>0</v>
      </c>
      <c r="L9" s="16" t="n">
        <v>0</v>
      </c>
      <c r="M9" s="16" t="n">
        <v>0</v>
      </c>
      <c r="N9" s="17" t="n">
        <f aca="false">SUM(B9:M9)</f>
        <v>50000</v>
      </c>
    </row>
    <row r="10" customFormat="false" ht="15" hidden="false" customHeight="true" outlineLevel="0" collapsed="false">
      <c r="A10" s="6" t="s">
        <v>80</v>
      </c>
      <c r="B10" s="16" t="n">
        <v>150000</v>
      </c>
      <c r="C10" s="16" t="n">
        <v>0</v>
      </c>
      <c r="D10" s="16" t="n">
        <v>0</v>
      </c>
      <c r="E10" s="16" t="n">
        <v>0</v>
      </c>
      <c r="F10" s="16" t="n">
        <v>0</v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  <c r="N10" s="17" t="n">
        <f aca="false">SUM(B10:M10)</f>
        <v>150000</v>
      </c>
    </row>
    <row r="11" customFormat="false" ht="15" hidden="false" customHeight="true" outlineLevel="0" collapsed="false">
      <c r="A11" s="18" t="s">
        <v>81</v>
      </c>
      <c r="B11" s="19" t="n">
        <f aca="false">SUM(B8:B10)</f>
        <v>245000</v>
      </c>
      <c r="C11" s="19" t="n">
        <f aca="false">SUM(C8:C10)</f>
        <v>77700</v>
      </c>
      <c r="D11" s="19" t="n">
        <f aca="false">SUM(D8:D10)</f>
        <v>82350</v>
      </c>
      <c r="E11" s="19" t="n">
        <f aca="false">SUM(E8:E10)</f>
        <v>87325</v>
      </c>
      <c r="F11" s="19" t="n">
        <f aca="false">SUM(F8:F10)</f>
        <v>92525</v>
      </c>
      <c r="G11" s="19" t="n">
        <f aca="false">SUM(G8:G10)</f>
        <v>98075</v>
      </c>
      <c r="H11" s="19" t="n">
        <f aca="false">SUM(H8:H10)</f>
        <v>103975</v>
      </c>
      <c r="I11" s="19" t="n">
        <f aca="false">SUM(I8:I10)</f>
        <v>110200</v>
      </c>
      <c r="J11" s="19" t="n">
        <f aca="false">SUM(J8:J10)</f>
        <v>116800</v>
      </c>
      <c r="K11" s="19" t="n">
        <f aca="false">SUM(K8:K10)</f>
        <v>123850</v>
      </c>
      <c r="L11" s="19" t="n">
        <f aca="false">SUM(L8:L10)</f>
        <v>131325</v>
      </c>
      <c r="M11" s="19" t="n">
        <f aca="false">SUM(M8:M10)</f>
        <v>139175</v>
      </c>
      <c r="N11" s="19" t="n">
        <f aca="false">SUM(B11:M11)</f>
        <v>1408300</v>
      </c>
    </row>
    <row r="13" customFormat="false" ht="15" hidden="false" customHeight="true" outlineLevel="0" collapsed="false">
      <c r="A13" s="15" t="s">
        <v>82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customFormat="false" ht="15" hidden="false" customHeight="true" outlineLevel="0" collapsed="false">
      <c r="A14" s="6" t="s">
        <v>83</v>
      </c>
      <c r="B14" s="23" t="n">
        <f aca="false">(Resultatbudget!B15+Resultatbudget!B25)*(1+Inställningar!$B$14)*Inställningar!$B$18</f>
        <v>18025</v>
      </c>
      <c r="C14" s="23" t="n">
        <f aca="false">(Resultatbudget!C15+Resultatbudget!C25)*(1+Inställningar!$B$14)*Inställningar!$B$18+(Resultatbudget!B15+Resultatbudget!B25)*(1+Inställningar!$B$14)*Inställningar!$B$22</f>
        <v>25925</v>
      </c>
      <c r="D14" s="23" t="n">
        <f aca="false">(Resultatbudget!D15+Resultatbudget!D25)*(1+Inställningar!$B$14)*Inställningar!$B$18+(Resultatbudget!C15+Resultatbudget!C25)*(1+Inställningar!$B$14)*Inställningar!$B$22</f>
        <v>26262.5</v>
      </c>
      <c r="E14" s="23" t="n">
        <f aca="false">(Resultatbudget!E15+Resultatbudget!E25)*(1+Inställningar!$B$14)*Inställningar!$B$18+(Resultatbudget!D15+Resultatbudget!D25)*(1+Inställningar!$B$14)*Inställningar!$B$22</f>
        <v>26637.5</v>
      </c>
      <c r="F14" s="23" t="n">
        <f aca="false">(Resultatbudget!F15+Resultatbudget!F25)*(1+Inställningar!$B$14)*Inställningar!$B$18+(Resultatbudget!E15+Resultatbudget!E25)*(1+Inställningar!$B$14)*Inställningar!$B$22</f>
        <v>26925</v>
      </c>
      <c r="G14" s="23" t="n">
        <f aca="false">(Resultatbudget!G15+Resultatbudget!G25)*(1+Inställningar!$B$14)*Inställningar!$B$18+(Resultatbudget!F15+Resultatbudget!F25)*(1+Inställningar!$B$14)*Inställningar!$B$22</f>
        <v>27350</v>
      </c>
      <c r="H14" s="23" t="n">
        <f aca="false">(Resultatbudget!H15+Resultatbudget!H25)*(1+Inställningar!$B$14)*Inställningar!$B$18+(Resultatbudget!G15+Resultatbudget!G25)*(1+Inställningar!$B$14)*Inställningar!$B$22</f>
        <v>27762.5</v>
      </c>
      <c r="I14" s="23" t="n">
        <f aca="false">(Resultatbudget!I15+Resultatbudget!I25)*(1+Inställningar!$B$14)*Inställningar!$B$18+(Resultatbudget!H15+Resultatbudget!H25)*(1+Inställningar!$B$14)*Inställningar!$B$22</f>
        <v>28137.5</v>
      </c>
      <c r="J14" s="23" t="n">
        <f aca="false">(Resultatbudget!J15+Resultatbudget!J25)*(1+Inställningar!$B$14)*Inställningar!$B$18+(Resultatbudget!I15+Resultatbudget!I25)*(1+Inställningar!$B$14)*Inställningar!$B$22</f>
        <v>28600</v>
      </c>
      <c r="K14" s="23" t="n">
        <f aca="false">(Resultatbudget!K15+Resultatbudget!K25)*(1+Inställningar!$B$14)*Inställningar!$B$18+(Resultatbudget!J15+Resultatbudget!J25)*(1+Inställningar!$B$14)*Inställningar!$B$22</f>
        <v>29100</v>
      </c>
      <c r="L14" s="23" t="n">
        <f aca="false">(Resultatbudget!L15+Resultatbudget!L25)*(1+Inställningar!$B$14)*Inställningar!$B$18+(Resultatbudget!K15+Resultatbudget!K25)*(1+Inställningar!$B$14)*Inställningar!$B$22</f>
        <v>29600</v>
      </c>
      <c r="M14" s="23" t="n">
        <f aca="false">(Resultatbudget!M15+Resultatbudget!M25)*(1+Inställningar!$B$14)*Inställningar!$B$18+(Resultatbudget!L15+Resultatbudget!L25)*(1+Inställningar!$B$14)*Inställningar!$B$22</f>
        <v>30100</v>
      </c>
      <c r="N14" s="17" t="n">
        <f aca="false">SUM(B14:M14)</f>
        <v>324425</v>
      </c>
    </row>
    <row r="15" customFormat="false" ht="15" hidden="false" customHeight="true" outlineLevel="0" collapsed="false">
      <c r="A15" s="24" t="s">
        <v>84</v>
      </c>
      <c r="B15" s="23" t="n">
        <f aca="false">Resultatbudget!B28+Resultatbudget!B29</f>
        <v>35840</v>
      </c>
      <c r="C15" s="23" t="n">
        <f aca="false">Resultatbudget!C28+Resultatbudget!C29</f>
        <v>35840</v>
      </c>
      <c r="D15" s="23" t="n">
        <f aca="false">Resultatbudget!D28+Resultatbudget!D29</f>
        <v>35840</v>
      </c>
      <c r="E15" s="23" t="n">
        <f aca="false">Resultatbudget!E28+Resultatbudget!E29</f>
        <v>35840</v>
      </c>
      <c r="F15" s="23" t="n">
        <f aca="false">Resultatbudget!F28+Resultatbudget!F29</f>
        <v>35840</v>
      </c>
      <c r="G15" s="23" t="n">
        <f aca="false">Resultatbudget!G28+Resultatbudget!G29</f>
        <v>35840</v>
      </c>
      <c r="H15" s="23" t="n">
        <f aca="false">Resultatbudget!H28+Resultatbudget!H29</f>
        <v>35840</v>
      </c>
      <c r="I15" s="23" t="n">
        <f aca="false">Resultatbudget!I28+Resultatbudget!I29</f>
        <v>35840</v>
      </c>
      <c r="J15" s="23" t="n">
        <f aca="false">Resultatbudget!J28+Resultatbudget!J29</f>
        <v>35840</v>
      </c>
      <c r="K15" s="23" t="n">
        <f aca="false">Resultatbudget!K28+Resultatbudget!K29</f>
        <v>35840</v>
      </c>
      <c r="L15" s="23" t="n">
        <f aca="false">Resultatbudget!L28+Resultatbudget!L29</f>
        <v>35840</v>
      </c>
      <c r="M15" s="23" t="n">
        <f aca="false">Resultatbudget!M28+Resultatbudget!M29</f>
        <v>35840</v>
      </c>
      <c r="N15" s="17" t="n">
        <f aca="false">SUM(B15:M15)</f>
        <v>430080</v>
      </c>
    </row>
    <row r="16" customFormat="false" ht="15" hidden="false" customHeight="true" outlineLevel="0" collapsed="false">
      <c r="A16" s="6" t="s">
        <v>67</v>
      </c>
      <c r="B16" s="17" t="n">
        <f aca="false">0</f>
        <v>0</v>
      </c>
      <c r="C16" s="23" t="n">
        <f aca="false">Resultatbudget!B30</f>
        <v>11260.928</v>
      </c>
      <c r="D16" s="23" t="n">
        <f aca="false">Resultatbudget!C30</f>
        <v>11260.928</v>
      </c>
      <c r="E16" s="23" t="n">
        <f aca="false">Resultatbudget!D30</f>
        <v>11260.928</v>
      </c>
      <c r="F16" s="23" t="n">
        <f aca="false">Resultatbudget!E30</f>
        <v>11260.928</v>
      </c>
      <c r="G16" s="23" t="n">
        <f aca="false">Resultatbudget!F30</f>
        <v>11260.928</v>
      </c>
      <c r="H16" s="23" t="n">
        <f aca="false">Resultatbudget!G30</f>
        <v>11260.928</v>
      </c>
      <c r="I16" s="23" t="n">
        <f aca="false">Resultatbudget!H30</f>
        <v>11260.928</v>
      </c>
      <c r="J16" s="23" t="n">
        <f aca="false">Resultatbudget!I30</f>
        <v>11260.928</v>
      </c>
      <c r="K16" s="23" t="n">
        <f aca="false">Resultatbudget!J30</f>
        <v>11260.928</v>
      </c>
      <c r="L16" s="23" t="n">
        <f aca="false">Resultatbudget!K30</f>
        <v>11260.928</v>
      </c>
      <c r="M16" s="23" t="n">
        <f aca="false">Resultatbudget!L30</f>
        <v>11260.928</v>
      </c>
      <c r="N16" s="17" t="n">
        <f aca="false">SUM(B16:M16)</f>
        <v>123870.208</v>
      </c>
    </row>
    <row r="17" customFormat="false" ht="15" hidden="false" customHeight="true" outlineLevel="0" collapsed="false">
      <c r="A17" s="6" t="s">
        <v>85</v>
      </c>
      <c r="B17" s="17" t="n">
        <f aca="false">0</f>
        <v>0</v>
      </c>
      <c r="C17" s="17" t="n">
        <f aca="false">B29</f>
        <v>-8150</v>
      </c>
      <c r="D17" s="17" t="n">
        <f aca="false">C29</f>
        <v>10700</v>
      </c>
      <c r="E17" s="17" t="n">
        <f aca="false">D29</f>
        <v>11575</v>
      </c>
      <c r="F17" s="17" t="n">
        <f aca="false">E29</f>
        <v>12525</v>
      </c>
      <c r="G17" s="17" t="n">
        <f aca="false">F29</f>
        <v>13525</v>
      </c>
      <c r="H17" s="17" t="n">
        <f aca="false">G29</f>
        <v>14575</v>
      </c>
      <c r="I17" s="17" t="n">
        <f aca="false">H29</f>
        <v>15700</v>
      </c>
      <c r="J17" s="17" t="n">
        <f aca="false">I29</f>
        <v>16900</v>
      </c>
      <c r="K17" s="17" t="n">
        <f aca="false">J29</f>
        <v>18150</v>
      </c>
      <c r="L17" s="17" t="n">
        <f aca="false">K29</f>
        <v>19500</v>
      </c>
      <c r="M17" s="17" t="n">
        <f aca="false">L29</f>
        <v>20925</v>
      </c>
      <c r="N17" s="17" t="n">
        <f aca="false">SUM(B17:M17)</f>
        <v>145925</v>
      </c>
    </row>
    <row r="18" customFormat="false" ht="15" hidden="false" customHeight="true" outlineLevel="0" collapsed="false">
      <c r="A18" s="6" t="s">
        <v>86</v>
      </c>
      <c r="B18" s="16" t="n">
        <v>90000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6" t="n">
        <v>0</v>
      </c>
      <c r="L18" s="16" t="n">
        <v>0</v>
      </c>
      <c r="M18" s="16" t="n">
        <v>0</v>
      </c>
      <c r="N18" s="17" t="n">
        <f aca="false">SUM(B18:M18)</f>
        <v>90000</v>
      </c>
    </row>
    <row r="19" customFormat="false" ht="15" hidden="false" customHeight="true" outlineLevel="0" collapsed="false">
      <c r="A19" s="6" t="s">
        <v>87</v>
      </c>
      <c r="B19" s="16" t="n">
        <v>0</v>
      </c>
      <c r="C19" s="16" t="n">
        <v>2500</v>
      </c>
      <c r="D19" s="16" t="n">
        <v>2500</v>
      </c>
      <c r="E19" s="16" t="n">
        <v>2500</v>
      </c>
      <c r="F19" s="16" t="n">
        <v>2500</v>
      </c>
      <c r="G19" s="16" t="n">
        <v>2500</v>
      </c>
      <c r="H19" s="16" t="n">
        <v>2500</v>
      </c>
      <c r="I19" s="16" t="n">
        <v>2500</v>
      </c>
      <c r="J19" s="16" t="n">
        <v>2500</v>
      </c>
      <c r="K19" s="16" t="n">
        <v>2500</v>
      </c>
      <c r="L19" s="16" t="n">
        <v>2500</v>
      </c>
      <c r="M19" s="16" t="n">
        <v>2500</v>
      </c>
      <c r="N19" s="17" t="n">
        <f aca="false">SUM(B19:M19)</f>
        <v>27500</v>
      </c>
    </row>
    <row r="20" customFormat="false" ht="15" hidden="false" customHeight="true" outlineLevel="0" collapsed="false">
      <c r="A20" s="24" t="s">
        <v>88</v>
      </c>
      <c r="B20" s="23" t="n">
        <f aca="false">Resultatbudget!B35</f>
        <v>900</v>
      </c>
      <c r="C20" s="23" t="n">
        <f aca="false">Resultatbudget!C35</f>
        <v>900</v>
      </c>
      <c r="D20" s="23" t="n">
        <f aca="false">Resultatbudget!D35</f>
        <v>900</v>
      </c>
      <c r="E20" s="23" t="n">
        <f aca="false">Resultatbudget!E35</f>
        <v>900</v>
      </c>
      <c r="F20" s="23" t="n">
        <f aca="false">Resultatbudget!F35</f>
        <v>900</v>
      </c>
      <c r="G20" s="23" t="n">
        <f aca="false">Resultatbudget!G35</f>
        <v>900</v>
      </c>
      <c r="H20" s="23" t="n">
        <f aca="false">Resultatbudget!H35</f>
        <v>900</v>
      </c>
      <c r="I20" s="23" t="n">
        <f aca="false">Resultatbudget!I35</f>
        <v>900</v>
      </c>
      <c r="J20" s="23" t="n">
        <f aca="false">Resultatbudget!J35</f>
        <v>900</v>
      </c>
      <c r="K20" s="23" t="n">
        <f aca="false">Resultatbudget!K35</f>
        <v>900</v>
      </c>
      <c r="L20" s="23" t="n">
        <f aca="false">Resultatbudget!L35</f>
        <v>900</v>
      </c>
      <c r="M20" s="23" t="n">
        <f aca="false">Resultatbudget!M35</f>
        <v>900</v>
      </c>
      <c r="N20" s="17" t="n">
        <f aca="false">SUM(B20:M20)</f>
        <v>10800</v>
      </c>
    </row>
    <row r="21" customFormat="false" ht="15" hidden="false" customHeight="true" outlineLevel="0" collapsed="false">
      <c r="A21" s="18" t="s">
        <v>89</v>
      </c>
      <c r="B21" s="19" t="n">
        <f aca="false">SUM(B14:B20)</f>
        <v>144765</v>
      </c>
      <c r="C21" s="19" t="n">
        <f aca="false">SUM(C14:C20)</f>
        <v>68275.928</v>
      </c>
      <c r="D21" s="19" t="n">
        <f aca="false">SUM(D14:D20)</f>
        <v>87463.428</v>
      </c>
      <c r="E21" s="19" t="n">
        <f aca="false">SUM(E14:E20)</f>
        <v>88713.428</v>
      </c>
      <c r="F21" s="19" t="n">
        <f aca="false">SUM(F14:F20)</f>
        <v>89950.928</v>
      </c>
      <c r="G21" s="19" t="n">
        <f aca="false">SUM(G14:G20)</f>
        <v>91375.928</v>
      </c>
      <c r="H21" s="19" t="n">
        <f aca="false">SUM(H14:H20)</f>
        <v>92838.428</v>
      </c>
      <c r="I21" s="19" t="n">
        <f aca="false">SUM(I14:I20)</f>
        <v>94338.428</v>
      </c>
      <c r="J21" s="19" t="n">
        <f aca="false">SUM(J14:J20)</f>
        <v>96000.928</v>
      </c>
      <c r="K21" s="19" t="n">
        <f aca="false">SUM(K14:K20)</f>
        <v>97750.928</v>
      </c>
      <c r="L21" s="19" t="n">
        <f aca="false">SUM(L14:L20)</f>
        <v>99600.928</v>
      </c>
      <c r="M21" s="19" t="n">
        <f aca="false">SUM(M14:M20)</f>
        <v>101525.928</v>
      </c>
      <c r="N21" s="19" t="n">
        <f aca="false">SUM(B21:M21)</f>
        <v>1152600.208</v>
      </c>
    </row>
    <row r="23" customFormat="false" ht="15" hidden="false" customHeight="true" outlineLevel="0" collapsed="false">
      <c r="A23" s="7" t="s">
        <v>90</v>
      </c>
      <c r="B23" s="20" t="n">
        <f aca="false">B11-B21</f>
        <v>100235</v>
      </c>
      <c r="C23" s="20" t="n">
        <f aca="false">C11-C21</f>
        <v>9424.072</v>
      </c>
      <c r="D23" s="20" t="n">
        <f aca="false">D11-D21</f>
        <v>-5113.428</v>
      </c>
      <c r="E23" s="20" t="n">
        <f aca="false">E11-E21</f>
        <v>-1388.428</v>
      </c>
      <c r="F23" s="20" t="n">
        <f aca="false">F11-F21</f>
        <v>2574.072</v>
      </c>
      <c r="G23" s="20" t="n">
        <f aca="false">G11-G21</f>
        <v>6699.072</v>
      </c>
      <c r="H23" s="20" t="n">
        <f aca="false">H11-H21</f>
        <v>11136.572</v>
      </c>
      <c r="I23" s="20" t="n">
        <f aca="false">I11-I21</f>
        <v>15861.572</v>
      </c>
      <c r="J23" s="20" t="n">
        <f aca="false">J11-J21</f>
        <v>20799.072</v>
      </c>
      <c r="K23" s="20" t="n">
        <f aca="false">K11-K21</f>
        <v>26099.072</v>
      </c>
      <c r="L23" s="20" t="n">
        <f aca="false">L11-L21</f>
        <v>31724.072</v>
      </c>
      <c r="M23" s="20" t="n">
        <f aca="false">M11-M21</f>
        <v>37649.072</v>
      </c>
      <c r="N23" s="20" t="n">
        <f aca="false">SUM(B23:M23)</f>
        <v>255699.792</v>
      </c>
    </row>
    <row r="24" customFormat="false" ht="15" hidden="false" customHeight="true" outlineLevel="0" collapsed="false">
      <c r="A24" s="21" t="s">
        <v>91</v>
      </c>
      <c r="B24" s="22" t="n">
        <f aca="false">B5+B23</f>
        <v>150235</v>
      </c>
      <c r="C24" s="22" t="n">
        <f aca="false">C5+C23</f>
        <v>159659.072</v>
      </c>
      <c r="D24" s="22" t="n">
        <f aca="false">D5+D23</f>
        <v>154545.644</v>
      </c>
      <c r="E24" s="22" t="n">
        <f aca="false">E5+E23</f>
        <v>153157.216</v>
      </c>
      <c r="F24" s="22" t="n">
        <f aca="false">F5+F23</f>
        <v>155731.288</v>
      </c>
      <c r="G24" s="22" t="n">
        <f aca="false">G5+G23</f>
        <v>162430.36</v>
      </c>
      <c r="H24" s="22" t="n">
        <f aca="false">H5+H23</f>
        <v>173566.932</v>
      </c>
      <c r="I24" s="22" t="n">
        <f aca="false">I5+I23</f>
        <v>189428.504</v>
      </c>
      <c r="J24" s="22" t="n">
        <f aca="false">J5+J23</f>
        <v>210227.576</v>
      </c>
      <c r="K24" s="22" t="n">
        <f aca="false">K5+K23</f>
        <v>236326.648</v>
      </c>
      <c r="L24" s="22" t="n">
        <f aca="false">L5+L23</f>
        <v>268050.72</v>
      </c>
      <c r="M24" s="22" t="n">
        <f aca="false">M5+M23</f>
        <v>305699.792</v>
      </c>
      <c r="N24" s="22" t="n">
        <f aca="false">M24</f>
        <v>305699.792</v>
      </c>
    </row>
    <row r="26" customFormat="false" ht="15" hidden="false" customHeight="true" outlineLevel="0" collapsed="false">
      <c r="A26" s="15" t="s">
        <v>92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customFormat="false" ht="15" hidden="false" customHeight="true" outlineLevel="0" collapsed="false">
      <c r="A27" s="24" t="s">
        <v>93</v>
      </c>
      <c r="B27" s="23" t="n">
        <f aca="false">Resultatbudget!B9*Inställningar!$B$13</f>
        <v>15000</v>
      </c>
      <c r="C27" s="23" t="n">
        <f aca="false">Resultatbudget!C9*Inställningar!$B$13</f>
        <v>15900</v>
      </c>
      <c r="D27" s="23" t="n">
        <f aca="false">Resultatbudget!D9*Inställningar!$B$13</f>
        <v>16850</v>
      </c>
      <c r="E27" s="23" t="n">
        <f aca="false">Resultatbudget!E9*Inställningar!$B$13</f>
        <v>17875</v>
      </c>
      <c r="F27" s="23" t="n">
        <f aca="false">Resultatbudget!F9*Inställningar!$B$13</f>
        <v>18925</v>
      </c>
      <c r="G27" s="23" t="n">
        <f aca="false">Resultatbudget!G9*Inställningar!$B$13</f>
        <v>20075</v>
      </c>
      <c r="H27" s="23" t="n">
        <f aca="false">Resultatbudget!H9*Inställningar!$B$13</f>
        <v>21275</v>
      </c>
      <c r="I27" s="23" t="n">
        <f aca="false">Resultatbudget!I9*Inställningar!$B$13</f>
        <v>22550</v>
      </c>
      <c r="J27" s="23" t="n">
        <f aca="false">Resultatbudget!J9*Inställningar!$B$13</f>
        <v>23900</v>
      </c>
      <c r="K27" s="23" t="n">
        <f aca="false">Resultatbudget!K9*Inställningar!$B$13</f>
        <v>25350</v>
      </c>
      <c r="L27" s="23" t="n">
        <f aca="false">Resultatbudget!L9*Inställningar!$B$13</f>
        <v>26875</v>
      </c>
      <c r="M27" s="23" t="n">
        <f aca="false">Resultatbudget!M9*Inställningar!$B$13</f>
        <v>28475</v>
      </c>
      <c r="N27" s="17" t="n">
        <f aca="false">SUM(B27:M27)</f>
        <v>253050</v>
      </c>
    </row>
    <row r="28" customFormat="false" ht="15" hidden="false" customHeight="true" outlineLevel="0" collapsed="false">
      <c r="A28" s="6" t="s">
        <v>94</v>
      </c>
      <c r="B28" s="23" t="n">
        <f aca="false">(Resultatbudget!B15+Resultatbudget!B25)*Inställningar!$B$14+B18/(1+Inställningar!$B$14)*Inställningar!$B$14</f>
        <v>23150</v>
      </c>
      <c r="C28" s="23" t="n">
        <f aca="false">(Resultatbudget!C15+Resultatbudget!C25)*Inställningar!$B$14+C18/(1+Inställningar!$B$14)*Inställningar!$B$14</f>
        <v>5200</v>
      </c>
      <c r="D28" s="23" t="n">
        <f aca="false">(Resultatbudget!D15+Resultatbudget!D25)*Inställningar!$B$14+D18/(1+Inställningar!$B$14)*Inställningar!$B$14</f>
        <v>5275</v>
      </c>
      <c r="E28" s="23" t="n">
        <f aca="false">(Resultatbudget!E15+Resultatbudget!E25)*Inställningar!$B$14+E18/(1+Inställningar!$B$14)*Inställningar!$B$14</f>
        <v>5350</v>
      </c>
      <c r="F28" s="23" t="n">
        <f aca="false">(Resultatbudget!F15+Resultatbudget!F25)*Inställningar!$B$14+F18/(1+Inställningar!$B$14)*Inställningar!$B$14</f>
        <v>5400</v>
      </c>
      <c r="G28" s="23" t="n">
        <f aca="false">(Resultatbudget!G15+Resultatbudget!G25)*Inställningar!$B$14+G18/(1+Inställningar!$B$14)*Inställningar!$B$14</f>
        <v>5500</v>
      </c>
      <c r="H28" s="23" t="n">
        <f aca="false">(Resultatbudget!H15+Resultatbudget!H25)*Inställningar!$B$14+H18/(1+Inställningar!$B$14)*Inställningar!$B$14</f>
        <v>5575</v>
      </c>
      <c r="I28" s="23" t="n">
        <f aca="false">(Resultatbudget!I15+Resultatbudget!I25)*Inställningar!$B$14+I18/(1+Inställningar!$B$14)*Inställningar!$B$14</f>
        <v>5650</v>
      </c>
      <c r="J28" s="23" t="n">
        <f aca="false">(Resultatbudget!J15+Resultatbudget!J25)*Inställningar!$B$14+J18/(1+Inställningar!$B$14)*Inställningar!$B$14</f>
        <v>5750</v>
      </c>
      <c r="K28" s="23" t="n">
        <f aca="false">(Resultatbudget!K15+Resultatbudget!K25)*Inställningar!$B$14+K18/(1+Inställningar!$B$14)*Inställningar!$B$14</f>
        <v>5850</v>
      </c>
      <c r="L28" s="23" t="n">
        <f aca="false">(Resultatbudget!L15+Resultatbudget!L25)*Inställningar!$B$14+L18/(1+Inställningar!$B$14)*Inställningar!$B$14</f>
        <v>5950</v>
      </c>
      <c r="M28" s="23" t="n">
        <f aca="false">(Resultatbudget!M15+Resultatbudget!M25)*Inställningar!$B$14+M18/(1+Inställningar!$B$14)*Inställningar!$B$14</f>
        <v>6050</v>
      </c>
      <c r="N28" s="17" t="n">
        <f aca="false">SUM(B28:M28)</f>
        <v>84700</v>
      </c>
    </row>
    <row r="29" customFormat="false" ht="15" hidden="false" customHeight="true" outlineLevel="0" collapsed="false">
      <c r="A29" s="18" t="s">
        <v>95</v>
      </c>
      <c r="B29" s="19" t="n">
        <f aca="false">B27-B28</f>
        <v>-8150</v>
      </c>
      <c r="C29" s="19" t="n">
        <f aca="false">C27-C28</f>
        <v>10700</v>
      </c>
      <c r="D29" s="19" t="n">
        <f aca="false">D27-D28</f>
        <v>11575</v>
      </c>
      <c r="E29" s="19" t="n">
        <f aca="false">E27-E28</f>
        <v>12525</v>
      </c>
      <c r="F29" s="19" t="n">
        <f aca="false">F27-F28</f>
        <v>13525</v>
      </c>
      <c r="G29" s="19" t="n">
        <f aca="false">G27-G28</f>
        <v>14575</v>
      </c>
      <c r="H29" s="19" t="n">
        <f aca="false">H27-H28</f>
        <v>15700</v>
      </c>
      <c r="I29" s="19" t="n">
        <f aca="false">I27-I28</f>
        <v>16900</v>
      </c>
      <c r="J29" s="19" t="n">
        <f aca="false">J27-J28</f>
        <v>18150</v>
      </c>
      <c r="K29" s="19" t="n">
        <f aca="false">K27-K28</f>
        <v>19500</v>
      </c>
      <c r="L29" s="19" t="n">
        <f aca="false">L27-L28</f>
        <v>20925</v>
      </c>
      <c r="M29" s="19" t="n">
        <f aca="false">M27-M28</f>
        <v>22425</v>
      </c>
      <c r="N29" s="19" t="n">
        <f aca="false">SUM(B29:M29)</f>
        <v>168350</v>
      </c>
    </row>
    <row r="31" customFormat="false" ht="15" hidden="false" customHeight="true" outlineLevel="0" collapsed="false">
      <c r="A31" s="9" t="s">
        <v>96</v>
      </c>
    </row>
  </sheetData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6"/>
    <col collapsed="false" customWidth="true" hidden="false" outlineLevel="0" max="3" min="3" style="1" width="60"/>
  </cols>
  <sheetData>
    <row r="1" customFormat="false" ht="19.5" hidden="false" customHeight="true" outlineLevel="0" collapsed="false">
      <c r="A1" s="2" t="s">
        <v>97</v>
      </c>
    </row>
    <row r="2" customFormat="false" ht="15" hidden="false" customHeight="true" outlineLevel="0" collapsed="false">
      <c r="A2" s="3" t="s">
        <v>98</v>
      </c>
    </row>
    <row r="4" customFormat="false" ht="15" hidden="false" customHeight="true" outlineLevel="0" collapsed="false">
      <c r="A4" s="15" t="s">
        <v>99</v>
      </c>
      <c r="B4" s="15"/>
      <c r="C4" s="15"/>
    </row>
    <row r="5" customFormat="false" ht="15" hidden="false" customHeight="true" outlineLevel="0" collapsed="false">
      <c r="A5" s="6" t="s">
        <v>100</v>
      </c>
      <c r="B5" s="16" t="n">
        <v>25000</v>
      </c>
      <c r="C5" s="9"/>
    </row>
    <row r="6" customFormat="false" ht="15" hidden="false" customHeight="true" outlineLevel="0" collapsed="false">
      <c r="A6" s="6" t="s">
        <v>101</v>
      </c>
      <c r="B6" s="16" t="n">
        <v>35000</v>
      </c>
      <c r="C6" s="9"/>
    </row>
    <row r="7" customFormat="false" ht="15" hidden="false" customHeight="true" outlineLevel="0" collapsed="false">
      <c r="A7" s="6" t="s">
        <v>102</v>
      </c>
      <c r="B7" s="16" t="n">
        <v>20000</v>
      </c>
      <c r="C7" s="9"/>
    </row>
    <row r="8" customFormat="false" ht="15" hidden="false" customHeight="true" outlineLevel="0" collapsed="false">
      <c r="A8" s="6" t="s">
        <v>103</v>
      </c>
      <c r="B8" s="16" t="n">
        <v>0</v>
      </c>
      <c r="C8" s="9"/>
    </row>
    <row r="9" customFormat="false" ht="15" hidden="false" customHeight="true" outlineLevel="0" collapsed="false">
      <c r="A9" s="6" t="s">
        <v>104</v>
      </c>
      <c r="B9" s="16" t="n">
        <v>10000</v>
      </c>
      <c r="C9" s="9"/>
    </row>
    <row r="10" customFormat="false" ht="15" hidden="false" customHeight="true" outlineLevel="0" collapsed="false">
      <c r="A10" s="18" t="s">
        <v>105</v>
      </c>
      <c r="B10" s="19" t="n">
        <f aca="false">SUM(B5:B9)</f>
        <v>90000</v>
      </c>
    </row>
    <row r="12" customFormat="false" ht="15" hidden="false" customHeight="true" outlineLevel="0" collapsed="false">
      <c r="A12" s="15" t="s">
        <v>106</v>
      </c>
      <c r="B12" s="15"/>
      <c r="C12" s="15"/>
    </row>
    <row r="13" customFormat="false" ht="15" hidden="false" customHeight="true" outlineLevel="0" collapsed="false">
      <c r="A13" s="6" t="s">
        <v>107</v>
      </c>
      <c r="B13" s="16" t="n">
        <v>2200</v>
      </c>
      <c r="C13" s="9" t="s">
        <v>108</v>
      </c>
    </row>
    <row r="14" customFormat="false" ht="15" hidden="false" customHeight="true" outlineLevel="0" collapsed="false">
      <c r="A14" s="6" t="s">
        <v>109</v>
      </c>
      <c r="B14" s="16" t="n">
        <v>0</v>
      </c>
      <c r="C14" s="9"/>
    </row>
    <row r="15" customFormat="false" ht="15" hidden="false" customHeight="true" outlineLevel="0" collapsed="false">
      <c r="A15" s="6" t="s">
        <v>110</v>
      </c>
      <c r="B15" s="16" t="n">
        <v>15000</v>
      </c>
      <c r="C15" s="9"/>
    </row>
    <row r="16" customFormat="false" ht="15" hidden="false" customHeight="true" outlineLevel="0" collapsed="false">
      <c r="A16" s="6" t="s">
        <v>111</v>
      </c>
      <c r="B16" s="16" t="n">
        <v>13000</v>
      </c>
      <c r="C16" s="9"/>
    </row>
    <row r="17" customFormat="false" ht="15" hidden="false" customHeight="true" outlineLevel="0" collapsed="false">
      <c r="A17" s="6" t="s">
        <v>112</v>
      </c>
      <c r="B17" s="16" t="n">
        <v>5000</v>
      </c>
      <c r="C17" s="9"/>
    </row>
    <row r="18" customFormat="false" ht="15" hidden="false" customHeight="true" outlineLevel="0" collapsed="false">
      <c r="A18" s="18" t="s">
        <v>113</v>
      </c>
      <c r="B18" s="19" t="n">
        <f aca="false">SUM(B13:B17)</f>
        <v>35200</v>
      </c>
    </row>
    <row r="20" customFormat="false" ht="15" hidden="false" customHeight="true" outlineLevel="0" collapsed="false">
      <c r="A20" s="15" t="s">
        <v>114</v>
      </c>
      <c r="B20" s="15"/>
      <c r="C20" s="15"/>
    </row>
    <row r="21" customFormat="false" ht="15" hidden="false" customHeight="true" outlineLevel="0" collapsed="false">
      <c r="A21" s="6" t="s">
        <v>115</v>
      </c>
      <c r="B21" s="23" t="n">
        <f aca="false">-MIN(0,MIN(Likviditetsbudget!B24:M24))</f>
        <v>-0</v>
      </c>
      <c r="C21" s="9" t="s">
        <v>116</v>
      </c>
    </row>
    <row r="22" customFormat="false" ht="15" hidden="false" customHeight="true" outlineLevel="0" collapsed="false">
      <c r="A22" s="6" t="s">
        <v>117</v>
      </c>
      <c r="B22" s="16" t="n">
        <v>50000</v>
      </c>
      <c r="C22" s="9" t="s">
        <v>118</v>
      </c>
    </row>
    <row r="23" customFormat="false" ht="15" hidden="false" customHeight="true" outlineLevel="0" collapsed="false">
      <c r="A23" s="18" t="s">
        <v>119</v>
      </c>
      <c r="B23" s="19" t="n">
        <f aca="false">B21+B22</f>
        <v>50000</v>
      </c>
    </row>
    <row r="25" customFormat="false" ht="15" hidden="false" customHeight="true" outlineLevel="0" collapsed="false">
      <c r="A25" s="25" t="s">
        <v>120</v>
      </c>
      <c r="B25" s="26" t="n">
        <f aca="false">B10+B18+B23</f>
        <v>175200</v>
      </c>
    </row>
    <row r="27" customFormat="false" ht="15" hidden="false" customHeight="true" outlineLevel="0" collapsed="false">
      <c r="A27" s="15" t="s">
        <v>121</v>
      </c>
      <c r="B27" s="15"/>
      <c r="C27" s="15"/>
    </row>
    <row r="28" customFormat="false" ht="15" hidden="false" customHeight="true" outlineLevel="0" collapsed="false">
      <c r="A28" s="6" t="s">
        <v>122</v>
      </c>
      <c r="B28" s="16" t="n">
        <v>50000</v>
      </c>
      <c r="C28" s="9"/>
    </row>
    <row r="29" customFormat="false" ht="15" hidden="false" customHeight="true" outlineLevel="0" collapsed="false">
      <c r="A29" s="6" t="s">
        <v>123</v>
      </c>
      <c r="B29" s="16" t="n">
        <v>150000</v>
      </c>
      <c r="C29" s="9"/>
    </row>
    <row r="30" customFormat="false" ht="15" hidden="false" customHeight="true" outlineLevel="0" collapsed="false">
      <c r="A30" s="6" t="s">
        <v>124</v>
      </c>
      <c r="B30" s="16" t="n">
        <v>0</v>
      </c>
      <c r="C30" s="9"/>
    </row>
    <row r="31" customFormat="false" ht="15" hidden="false" customHeight="true" outlineLevel="0" collapsed="false">
      <c r="A31" s="6" t="s">
        <v>125</v>
      </c>
      <c r="B31" s="16" t="n">
        <v>0</v>
      </c>
      <c r="C31" s="9"/>
    </row>
    <row r="32" customFormat="false" ht="15" hidden="false" customHeight="true" outlineLevel="0" collapsed="false">
      <c r="A32" s="6" t="s">
        <v>126</v>
      </c>
      <c r="B32" s="16" t="n">
        <v>0</v>
      </c>
      <c r="C32" s="9"/>
    </row>
    <row r="33" customFormat="false" ht="15" hidden="false" customHeight="true" outlineLevel="0" collapsed="false">
      <c r="A33" s="18" t="s">
        <v>127</v>
      </c>
      <c r="B33" s="19" t="n">
        <f aca="false">SUM(B28:B32)</f>
        <v>200000</v>
      </c>
    </row>
    <row r="35" customFormat="false" ht="15" hidden="false" customHeight="true" outlineLevel="0" collapsed="false">
      <c r="A35" s="25" t="s">
        <v>128</v>
      </c>
      <c r="B35" s="26" t="n">
        <f aca="false">B33-B25</f>
        <v>24800</v>
      </c>
      <c r="C35" s="9" t="s">
        <v>129</v>
      </c>
    </row>
    <row r="37" customFormat="false" ht="15" hidden="false" customHeight="true" outlineLevel="0" collapsed="false">
      <c r="A37" s="9" t="s">
        <v>130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2026-09-07T10:26:11Z</dcterms:created>
  <dc:creator>openpyxl</dc:creator>
  <dc:description/>
  <dc:language>en-US</dc:language>
  <cp:lastModifiedBy/>
  <dcterms:modified xsi:type="dcterms:W3CDTF">2026-09-07T10:26:51Z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